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.chvojka\Documents\_ROZPRAC\_SpecTab\Hotové\"/>
    </mc:Choice>
  </mc:AlternateContent>
  <xr:revisionPtr revIDLastSave="0" documentId="13_ncr:1_{B0365D57-D22B-454F-93B6-431085338CB3}" xr6:coauthVersionLast="45" xr6:coauthVersionMax="45" xr10:uidLastSave="{00000000-0000-0000-0000-000000000000}"/>
  <workbookProtection workbookAlgorithmName="SHA-512" workbookHashValue="Hea5qR2/KGLrICi613gpUXrEjSnoKXbDiO65WKnm0AA0pYCPW6CFsX2SmLTXRA282B7MOwqmX9xlWt3O+xGFWA==" workbookSaltValue="8qli87/aIx8JJfplM5beZg==" workbookSpinCount="100000" lockStructure="1"/>
  <bookViews>
    <workbookView xWindow="-120" yWindow="-120" windowWidth="29040" windowHeight="15840" xr2:uid="{00000000-000D-0000-FFFF-FFFF00000000}"/>
  </bookViews>
  <sheets>
    <sheet name="Specifikace" sheetId="1" r:id="rId1"/>
    <sheet name="Data" sheetId="2" state="hidden" r:id="rId2"/>
    <sheet name="Tech" sheetId="3" state="hidden" r:id="rId3"/>
  </sheets>
  <definedNames>
    <definedName name="Hodnoty">Specifikace!$D$5:$D$25</definedName>
    <definedName name="HodnotyHW">Specifikace!$D$5:$D$14</definedName>
    <definedName name="KodyOC">Specifikace!$E$5:$E$25</definedName>
    <definedName name="KodyOC_HW">Specifikace!$E$5:$E$14</definedName>
    <definedName name="NezadanHW">Tech!$F$2</definedName>
    <definedName name="Nezadano">Tech!$F$1</definedName>
    <definedName name="_xlnm.Print_Area" localSheetId="0">Specifikace!$B$1:$E$42</definedName>
    <definedName name="OC_ACH">Data!#REF!</definedName>
    <definedName name="OC_B">Data!$A$71:$A$73</definedName>
    <definedName name="OC_BV">Data!#REF!</definedName>
    <definedName name="OC_CE">Data!#REF!</definedName>
    <definedName name="OC_D">Data!#REF!</definedName>
    <definedName name="OC_D2R">Data!#REF!</definedName>
    <definedName name="OC_DC">Data!$A$12:$A$28</definedName>
    <definedName name="OC_DCaKod">Data!$A$12:$B$28</definedName>
    <definedName name="OC_DK">Data!#REF!</definedName>
    <definedName name="OC_DM">Data!#REF!</definedName>
    <definedName name="OC_FV">Data!#REF!</definedName>
    <definedName name="OC_IC">Data!#REF!</definedName>
    <definedName name="OC_INP">Data!#REF!</definedName>
    <definedName name="OC_JH">Data!#REF!</definedName>
    <definedName name="OC_JHP">Data!#REF!</definedName>
    <definedName name="OC_JIC">Data!#REF!</definedName>
    <definedName name="OC_JO">Data!#REF!</definedName>
    <definedName name="OC_JOP">Data!#REF!</definedName>
    <definedName name="OC_JR">Data!#REF!</definedName>
    <definedName name="OC_JT">Data!$A$39:$A$41</definedName>
    <definedName name="OC_JTep">Data!#REF!</definedName>
    <definedName name="OC_JVM">Data!$A$68:$A$69</definedName>
    <definedName name="OC_JVMKod">Data!$A$68:$B$69</definedName>
    <definedName name="OC_JZP">Data!#REF!</definedName>
    <definedName name="OC_KC">Data!#REF!</definedName>
    <definedName name="OC_KCsS">Data!$A$36:$A$37</definedName>
    <definedName name="OC_KCsSKod">Data!$A$36:$B$37</definedName>
    <definedName name="OC_KdPED">Data!#REF!</definedName>
    <definedName name="OC_MaPUC">Data!#REF!</definedName>
    <definedName name="OC_MDT">Data!#REF!</definedName>
    <definedName name="OC_ME">Data!#REF!</definedName>
    <definedName name="OC_MP">Data!$A$58:$A$62</definedName>
    <definedName name="OC_MPKod">Data!$A$58:$B$62</definedName>
    <definedName name="OC_MPTM">Data!$A$46:$A$48</definedName>
    <definedName name="OC_MT">Data!#REF!</definedName>
    <definedName name="OC_MVP">Data!$A$43:$A$44</definedName>
    <definedName name="OC_N">Data!#REF!</definedName>
    <definedName name="OC_NM">Data!#REF!</definedName>
    <definedName name="OC_P">Data!#REF!</definedName>
    <definedName name="OC_PC">Data!$A$30:$A$34</definedName>
    <definedName name="OC_PMC">Data!$A$2:$A$7</definedName>
    <definedName name="OC_PMCKod">Data!$A$2:$C$7</definedName>
    <definedName name="OC_PV">Data!#REF!</definedName>
    <definedName name="OC_PVpP">Data!#REF!</definedName>
    <definedName name="OC_R">Data!#REF!</definedName>
    <definedName name="OC_RP">Data!#REF!</definedName>
    <definedName name="OC_SppA">Data!$A$53:$A$56</definedName>
    <definedName name="OC_SppAKod">Data!$A$53:$B$56</definedName>
    <definedName name="OC_SVE">Data!$A$50:$A$51</definedName>
    <definedName name="OC_UMT">Data!#REF!</definedName>
    <definedName name="OC_VaPP">Data!$A$9:$A$10</definedName>
    <definedName name="OC_VC">Data!#REF!</definedName>
    <definedName name="OC_VD">Data!#REF!</definedName>
    <definedName name="OC_Z">Data!$A$80:$A$85</definedName>
    <definedName name="OC_ZE">Data!#REF!</definedName>
    <definedName name="OC_ZJ">Data!#REF!</definedName>
    <definedName name="OC_ZK">Data!#REF!</definedName>
    <definedName name="OC_ZP">Data!$A$75:$A$78</definedName>
    <definedName name="Parametry">Specifikace!$B$4:$C$26</definedName>
    <definedName name="PracKOD">Data!$E$11</definedName>
    <definedName name="Preddef_hodn">Data!$A$1:$B$85</definedName>
    <definedName name="SoupisNP">Tech!$H$1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A12" i="2"/>
  <c r="A13" i="2"/>
  <c r="E17" i="1" l="1"/>
  <c r="E11" i="2" l="1"/>
  <c r="E5" i="1"/>
  <c r="D25" i="1" l="1"/>
  <c r="D25" i="3" s="1"/>
  <c r="E7" i="1"/>
  <c r="A19" i="2"/>
  <c r="A27" i="2"/>
  <c r="B18" i="2"/>
  <c r="A20" i="2"/>
  <c r="A28" i="2"/>
  <c r="A21" i="2"/>
  <c r="B12" i="2"/>
  <c r="B20" i="2"/>
  <c r="A14" i="2"/>
  <c r="A22" i="2"/>
  <c r="B13" i="2"/>
  <c r="B21" i="2"/>
  <c r="A15" i="2"/>
  <c r="A23" i="2"/>
  <c r="B14" i="2"/>
  <c r="A16" i="2"/>
  <c r="A24" i="2"/>
  <c r="B15" i="2"/>
  <c r="A17" i="2"/>
  <c r="A25" i="2"/>
  <c r="B16" i="2"/>
  <c r="A18" i="2"/>
  <c r="A26" i="2"/>
  <c r="B17" i="2"/>
  <c r="O19" i="2"/>
  <c r="B19" i="2" s="1"/>
  <c r="O20" i="2"/>
  <c r="O21" i="2"/>
  <c r="Q28" i="2" l="1"/>
  <c r="Q27" i="2"/>
  <c r="Q26" i="2"/>
  <c r="Q25" i="2"/>
  <c r="Q24" i="2"/>
  <c r="Q23" i="2"/>
  <c r="Q22" i="2"/>
  <c r="Q21" i="2"/>
  <c r="Q20" i="2"/>
  <c r="Q19" i="2"/>
  <c r="O28" i="2"/>
  <c r="B28" i="2" s="1"/>
  <c r="O27" i="2"/>
  <c r="B27" i="2" s="1"/>
  <c r="O26" i="2"/>
  <c r="B26" i="2" s="1"/>
  <c r="O25" i="2"/>
  <c r="B25" i="2" s="1"/>
  <c r="O24" i="2"/>
  <c r="B24" i="2" s="1"/>
  <c r="O23" i="2"/>
  <c r="B23" i="2" s="1"/>
  <c r="O22" i="2"/>
  <c r="B22" i="2" s="1"/>
  <c r="E25" i="1" l="1"/>
  <c r="K18" i="2"/>
  <c r="M28" i="2"/>
  <c r="K19" i="2"/>
  <c r="K20" i="2"/>
  <c r="K21" i="2"/>
  <c r="K22" i="2"/>
  <c r="K23" i="2"/>
  <c r="K24" i="2"/>
  <c r="K25" i="2"/>
  <c r="K26" i="2"/>
  <c r="K27" i="2"/>
  <c r="K28" i="2"/>
  <c r="G21" i="2"/>
  <c r="G25" i="2"/>
  <c r="G26" i="2"/>
  <c r="G27" i="2"/>
  <c r="G28" i="2"/>
  <c r="G22" i="2"/>
  <c r="G23" i="2"/>
  <c r="G24" i="2"/>
  <c r="D20" i="3" l="1"/>
  <c r="C20" i="3"/>
  <c r="E20" i="1"/>
  <c r="B20" i="3" s="1"/>
  <c r="E15" i="1"/>
  <c r="E10" i="1"/>
  <c r="G14" i="1"/>
  <c r="E13" i="1" l="1"/>
  <c r="E11" i="1"/>
  <c r="E9" i="1" l="1"/>
  <c r="E6" i="1" l="1"/>
  <c r="A15" i="3" l="1"/>
  <c r="C15" i="3"/>
  <c r="D15" i="3"/>
  <c r="A16" i="3"/>
  <c r="B16" i="3"/>
  <c r="C16" i="3"/>
  <c r="D16" i="3"/>
  <c r="A17" i="3"/>
  <c r="C17" i="3"/>
  <c r="D17" i="3"/>
  <c r="A18" i="3"/>
  <c r="B18" i="3"/>
  <c r="C18" i="3"/>
  <c r="D18" i="3"/>
  <c r="A19" i="3"/>
  <c r="C19" i="3"/>
  <c r="D19" i="3"/>
  <c r="A21" i="3"/>
  <c r="C21" i="3"/>
  <c r="D21" i="3"/>
  <c r="A22" i="3"/>
  <c r="C22" i="3"/>
  <c r="D22" i="3"/>
  <c r="A23" i="3"/>
  <c r="C23" i="3"/>
  <c r="D23" i="3"/>
  <c r="A24" i="3"/>
  <c r="B24" i="3"/>
  <c r="C24" i="3"/>
  <c r="D24" i="3"/>
  <c r="A25" i="3"/>
  <c r="C25" i="3"/>
  <c r="A14" i="3"/>
  <c r="C14" i="3"/>
  <c r="D14" i="3"/>
  <c r="A10" i="3"/>
  <c r="C10" i="3"/>
  <c r="D10" i="3"/>
  <c r="A11" i="3"/>
  <c r="C11" i="3"/>
  <c r="D11" i="3"/>
  <c r="A12" i="3"/>
  <c r="C12" i="3"/>
  <c r="D12" i="3"/>
  <c r="A13" i="3"/>
  <c r="C13" i="3"/>
  <c r="D13" i="3"/>
  <c r="A6" i="3"/>
  <c r="C6" i="3"/>
  <c r="D6" i="3"/>
  <c r="A7" i="3"/>
  <c r="C7" i="3"/>
  <c r="D7" i="3"/>
  <c r="A8" i="3"/>
  <c r="C8" i="3"/>
  <c r="D8" i="3"/>
  <c r="A9" i="3"/>
  <c r="C9" i="3"/>
  <c r="D9" i="3"/>
  <c r="E14" i="1" l="1"/>
  <c r="B13" i="3"/>
  <c r="E12" i="1"/>
  <c r="H13" i="1" l="1"/>
  <c r="H12" i="1"/>
  <c r="H14" i="1"/>
  <c r="B15" i="3"/>
  <c r="B12" i="3"/>
  <c r="B7" i="3"/>
  <c r="B14" i="3"/>
  <c r="B11" i="3"/>
  <c r="B6" i="3" l="1"/>
  <c r="H17" i="1" l="1"/>
  <c r="B10" i="3"/>
  <c r="B17" i="3" l="1"/>
  <c r="B25" i="3" l="1"/>
  <c r="E21" i="1"/>
  <c r="B21" i="3" l="1"/>
  <c r="E19" i="1"/>
  <c r="B19" i="3" s="1"/>
  <c r="B9" i="3" l="1"/>
  <c r="G7" i="3"/>
  <c r="G19" i="3"/>
  <c r="G16" i="3" l="1"/>
  <c r="G11" i="3" l="1"/>
  <c r="G18" i="3" l="1"/>
  <c r="G12" i="3" l="1"/>
  <c r="G10" i="3"/>
  <c r="A5" i="3" l="1"/>
  <c r="D5" i="3"/>
  <c r="C5" i="3"/>
  <c r="E23" i="1" l="1"/>
  <c r="E22" i="1"/>
  <c r="B22" i="3" s="1"/>
  <c r="G22" i="3" s="1"/>
  <c r="B23" i="3" l="1"/>
  <c r="G23" i="3" s="1"/>
  <c r="G21" i="3"/>
  <c r="G17" i="3"/>
  <c r="G25" i="3"/>
  <c r="G24" i="3"/>
  <c r="G15" i="3"/>
  <c r="G14" i="3"/>
  <c r="G13" i="3" l="1"/>
  <c r="G9" i="3" l="1"/>
  <c r="G6" i="3" l="1"/>
  <c r="B5" i="3"/>
  <c r="G5" i="3" l="1"/>
  <c r="E8" i="1"/>
  <c r="F2" i="3" l="1"/>
  <c r="D30" i="1" s="1"/>
  <c r="F1" i="3"/>
  <c r="B8" i="3"/>
  <c r="G8" i="3" s="1"/>
  <c r="H1" i="3" s="1"/>
  <c r="G33" i="1" s="1"/>
  <c r="C29" i="1" l="1"/>
  <c r="I31" i="1"/>
  <c r="C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C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Jednotky: 
</t>
        </r>
        <r>
          <rPr>
            <sz val="9"/>
            <color indexed="81"/>
            <rFont val="Tahoma"/>
            <family val="2"/>
            <charset val="238"/>
          </rPr>
          <t xml:space="preserve">Dimenze čidla (DN) uvedena v [mm] / tlak v [bar]
</t>
        </r>
      </text>
    </comment>
    <comment ref="H8" authorId="0" shapeId="0" xr:uid="{46BA9A62-0A21-4BAA-81C7-165E0F40EBD3}">
      <text>
        <r>
          <rPr>
            <sz val="9"/>
            <color indexed="81"/>
            <rFont val="Tahoma"/>
            <family val="2"/>
            <charset val="238"/>
          </rPr>
          <t>Pokud se zde zobrazí</t>
        </r>
        <r>
          <rPr>
            <b/>
            <sz val="9"/>
            <color indexed="81"/>
            <rFont val="Tahoma"/>
            <family val="2"/>
            <charset val="238"/>
          </rPr>
          <t xml:space="preserve"> "#NENÍ_K_DISPOZICI"</t>
        </r>
        <r>
          <rPr>
            <sz val="9"/>
            <color indexed="81"/>
            <rFont val="Tahoma"/>
            <family val="2"/>
            <charset val="238"/>
          </rPr>
          <t>, honotu ve sloupci "</t>
        </r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 xml:space="preserve">" </t>
        </r>
        <r>
          <rPr>
            <b/>
            <sz val="9"/>
            <color indexed="81"/>
            <rFont val="Tahoma"/>
            <family val="2"/>
            <charset val="238"/>
          </rPr>
          <t>smažte</t>
        </r>
        <r>
          <rPr>
            <sz val="9"/>
            <color indexed="81"/>
            <rFont val="Tahoma"/>
            <family val="2"/>
            <charset val="238"/>
          </rPr>
          <t>!</t>
        </r>
      </text>
    </comment>
    <comment ref="D17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Při kalibraci vždy obdržíte Kalibrační list (protokol).</t>
        </r>
      </text>
    </comment>
    <comment ref="C3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Abyste mohli do tohoto pole zapisovat, </t>
        </r>
        <r>
          <rPr>
            <b/>
            <sz val="9"/>
            <color indexed="81"/>
            <rFont val="Tahoma"/>
            <family val="2"/>
            <charset val="238"/>
          </rPr>
          <t>poklepejte</t>
        </r>
        <r>
          <rPr>
            <sz val="9"/>
            <color indexed="81"/>
            <rFont val="Tahoma"/>
            <family val="2"/>
            <charset val="238"/>
          </rPr>
          <t xml:space="preserve"> v něm myší (2x klepněte - zobrazí se kurzor ...). 
(Nový řádek = </t>
        </r>
        <r>
          <rPr>
            <b/>
            <sz val="9"/>
            <color indexed="81"/>
            <rFont val="Tahoma"/>
            <family val="2"/>
            <charset val="238"/>
          </rPr>
          <t>Alt</t>
        </r>
        <r>
          <rPr>
            <sz val="9"/>
            <color indexed="81"/>
            <rFont val="Tahoma"/>
            <family val="2"/>
            <charset val="238"/>
          </rPr>
          <t>+</t>
        </r>
        <r>
          <rPr>
            <b/>
            <sz val="9"/>
            <color indexed="81"/>
            <rFont val="Tahoma"/>
            <family val="2"/>
            <charset val="238"/>
          </rPr>
          <t>Ente</t>
        </r>
        <r>
          <rPr>
            <sz val="9"/>
            <color indexed="81"/>
            <rFont val="Tahoma"/>
            <family val="2"/>
            <charset val="238"/>
          </rPr>
          <t>r)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C1" authorId="0" shapeId="0" xr:uid="{80CCC241-BE98-4C5B-B519-287AB10DE897}">
      <text>
        <r>
          <rPr>
            <b/>
            <sz val="9"/>
            <color indexed="81"/>
            <rFont val="Tahoma"/>
            <family val="2"/>
            <charset val="238"/>
          </rPr>
          <t xml:space="preserve">Pracovní kód 
</t>
        </r>
        <r>
          <rPr>
            <sz val="9"/>
            <color indexed="81"/>
            <rFont val="Tahoma"/>
            <family val="2"/>
            <charset val="238"/>
          </rPr>
          <t>pro nabídku rozsahu DN</t>
        </r>
      </text>
    </comment>
    <comment ref="J18" authorId="0" shapeId="0" xr:uid="{5585C4F2-F9C7-416D-9024-E2F576651A6E}">
      <text>
        <r>
          <rPr>
            <sz val="9"/>
            <color indexed="81"/>
            <rFont val="Tahoma"/>
            <family val="2"/>
            <charset val="238"/>
          </rPr>
          <t xml:space="preserve">Prázdná pole musí mít zadanou </t>
        </r>
        <r>
          <rPr>
            <b/>
            <sz val="9"/>
            <color indexed="81"/>
            <rFont val="Tahoma"/>
            <family val="2"/>
            <charset val="238"/>
          </rPr>
          <t>mezeru</t>
        </r>
        <r>
          <rPr>
            <sz val="9"/>
            <color indexed="81"/>
            <rFont val="Tahoma"/>
            <family val="2"/>
            <charset val="238"/>
          </rPr>
          <t xml:space="preserve">!
</t>
        </r>
      </text>
    </comment>
    <comment ref="K18" authorId="0" shapeId="0" xr:uid="{EE92EC8A-0E55-4CD3-98D0-52C55FE8207B}">
      <text>
        <r>
          <rPr>
            <sz val="9"/>
            <color indexed="81"/>
            <rFont val="Tahoma"/>
            <family val="2"/>
            <charset val="238"/>
          </rPr>
          <t>Prázdné pole vyplnit dle vzoru ("")</t>
        </r>
      </text>
    </comment>
    <comment ref="N19" authorId="0" shapeId="0" xr:uid="{52F9C8D0-38C4-4D0C-8585-7023741CF4CA}">
      <text>
        <r>
          <rPr>
            <sz val="9"/>
            <color indexed="81"/>
            <rFont val="Tahoma"/>
            <family val="2"/>
            <charset val="238"/>
          </rPr>
          <t xml:space="preserve">Prázdná pole musí mít zadanou </t>
        </r>
        <r>
          <rPr>
            <b/>
            <sz val="9"/>
            <color indexed="81"/>
            <rFont val="Tahoma"/>
            <family val="2"/>
            <charset val="238"/>
          </rPr>
          <t>mezeru</t>
        </r>
        <r>
          <rPr>
            <sz val="9"/>
            <color indexed="81"/>
            <rFont val="Tahoma"/>
            <family val="2"/>
            <charset val="238"/>
          </rPr>
          <t xml:space="preserve">!
</t>
        </r>
      </text>
    </comment>
    <comment ref="O19" authorId="0" shapeId="0" xr:uid="{CCF0CB6C-5D3A-4710-97BF-918A2D0FD04D}">
      <text>
        <r>
          <rPr>
            <sz val="9"/>
            <color indexed="81"/>
            <rFont val="Tahoma"/>
            <family val="2"/>
            <charset val="238"/>
          </rPr>
          <t>Prázdné pole vyplnit dle vzoru ("")</t>
        </r>
      </text>
    </comment>
    <comment ref="P19" authorId="0" shapeId="0" xr:uid="{FC032783-D740-4FF1-8794-3136EC25C1D3}">
      <text>
        <r>
          <rPr>
            <sz val="9"/>
            <color indexed="81"/>
            <rFont val="Tahoma"/>
            <family val="2"/>
            <charset val="238"/>
          </rPr>
          <t xml:space="preserve">Prázdná pole musí mít zadanou </t>
        </r>
        <r>
          <rPr>
            <b/>
            <sz val="9"/>
            <color indexed="81"/>
            <rFont val="Tahoma"/>
            <family val="2"/>
            <charset val="238"/>
          </rPr>
          <t>mezeru</t>
        </r>
        <r>
          <rPr>
            <sz val="9"/>
            <color indexed="81"/>
            <rFont val="Tahoma"/>
            <family val="2"/>
            <charset val="238"/>
          </rPr>
          <t xml:space="preserve">!
</t>
        </r>
      </text>
    </comment>
    <comment ref="Q19" authorId="0" shapeId="0" xr:uid="{C92D5287-47FE-43EF-B1F3-253479354601}">
      <text>
        <r>
          <rPr>
            <sz val="9"/>
            <color indexed="81"/>
            <rFont val="Tahoma"/>
            <family val="2"/>
            <charset val="238"/>
          </rPr>
          <t>Prázdné pole vyplnit dle vzoru ("")</t>
        </r>
      </text>
    </comment>
    <comment ref="F21" authorId="0" shapeId="0" xr:uid="{D5EEE396-6F20-47A6-8627-4AE5D45D37FA}">
      <text>
        <r>
          <rPr>
            <sz val="9"/>
            <color indexed="81"/>
            <rFont val="Tahoma"/>
            <family val="2"/>
            <charset val="238"/>
          </rPr>
          <t xml:space="preserve">Prázdná pole musí mít zadanou </t>
        </r>
        <r>
          <rPr>
            <b/>
            <sz val="9"/>
            <color indexed="81"/>
            <rFont val="Tahoma"/>
            <family val="2"/>
            <charset val="238"/>
          </rPr>
          <t>mezeru</t>
        </r>
        <r>
          <rPr>
            <sz val="9"/>
            <color indexed="81"/>
            <rFont val="Tahoma"/>
            <family val="2"/>
            <charset val="238"/>
          </rPr>
          <t xml:space="preserve">!
</t>
        </r>
      </text>
    </comment>
    <comment ref="G21" authorId="0" shapeId="0" xr:uid="{1B42E29C-47AF-42B5-8DE0-A02396D542A8}">
      <text>
        <r>
          <rPr>
            <sz val="9"/>
            <color indexed="81"/>
            <rFont val="Tahoma"/>
            <family val="2"/>
            <charset val="238"/>
          </rPr>
          <t>Prázdné pole vyplnit dle vzoru ("")</t>
        </r>
      </text>
    </comment>
    <comment ref="L28" authorId="0" shapeId="0" xr:uid="{C484E9F4-A4D9-4925-B148-5F90D2CB9737}">
      <text>
        <r>
          <rPr>
            <sz val="9"/>
            <color indexed="81"/>
            <rFont val="Tahoma"/>
            <family val="2"/>
            <charset val="238"/>
          </rPr>
          <t xml:space="preserve">Prázdná pole musí mít zadanou </t>
        </r>
        <r>
          <rPr>
            <b/>
            <sz val="9"/>
            <color indexed="81"/>
            <rFont val="Tahoma"/>
            <family val="2"/>
            <charset val="238"/>
          </rPr>
          <t>mezeru</t>
        </r>
        <r>
          <rPr>
            <sz val="9"/>
            <color indexed="81"/>
            <rFont val="Tahoma"/>
            <family val="2"/>
            <charset val="238"/>
          </rPr>
          <t xml:space="preserve">!
</t>
        </r>
      </text>
    </comment>
    <comment ref="M28" authorId="0" shapeId="0" xr:uid="{399A92E0-ACA8-4B1C-B4A1-244AB31F6854}">
      <text>
        <r>
          <rPr>
            <sz val="9"/>
            <color indexed="81"/>
            <rFont val="Tahoma"/>
            <family val="2"/>
            <charset val="238"/>
          </rPr>
          <t>Prázdné pole vyplnit dle vzoru ("")</t>
        </r>
      </text>
    </comment>
    <comment ref="A4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Nelze použít s Proudovým výstupem pro TLAK - viz dále.</t>
        </r>
      </text>
    </comment>
    <comment ref="A87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Nenabízí se, dosazuje se automaticky.</t>
        </r>
      </text>
    </comment>
  </commentList>
</comments>
</file>

<file path=xl/sharedStrings.xml><?xml version="1.0" encoding="utf-8"?>
<sst xmlns="http://schemas.openxmlformats.org/spreadsheetml/2006/main" count="361" uniqueCount="223">
  <si>
    <t>-</t>
  </si>
  <si>
    <t>Provedení měřicího čidla</t>
  </si>
  <si>
    <t>TECHNICKÉ PARAMETRY</t>
  </si>
  <si>
    <t>ČSN EN 1092-1</t>
  </si>
  <si>
    <t>JIS B2210</t>
  </si>
  <si>
    <t>TYPOVÉ ZAŘAZENÍ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</si>
  <si>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</si>
  <si>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</si>
  <si>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</si>
  <si>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</si>
  <si>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</si>
  <si>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</si>
  <si>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</si>
  <si>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</si>
  <si>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</si>
  <si>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11</t>
  </si>
  <si>
    <t>12</t>
  </si>
  <si>
    <t>13</t>
  </si>
  <si>
    <t>14</t>
  </si>
  <si>
    <t>15</t>
  </si>
  <si>
    <t>16</t>
  </si>
  <si>
    <t>Nestandardní</t>
  </si>
  <si>
    <t>Kód OČ</t>
  </si>
  <si>
    <t>Objednací číslo</t>
  </si>
  <si>
    <t>Příruby čidla</t>
  </si>
  <si>
    <t>Vybavení a provedení průtokoměru</t>
  </si>
  <si>
    <t>Pol.</t>
  </si>
  <si>
    <t>0</t>
  </si>
  <si>
    <t>Tabulka slouží jako příloha k poptávce nebo k objednávce a pro výrobu.</t>
  </si>
  <si>
    <t>1</t>
  </si>
  <si>
    <t>2</t>
  </si>
  <si>
    <t>4</t>
  </si>
  <si>
    <t>5</t>
  </si>
  <si>
    <t>DALŠÍ OBCHODNÍ POŽADAVKY</t>
  </si>
  <si>
    <t>Balení</t>
  </si>
  <si>
    <t>Způsob předání</t>
  </si>
  <si>
    <t>Záruka</t>
  </si>
  <si>
    <t>6 měsíců</t>
  </si>
  <si>
    <t>18 měsíců</t>
  </si>
  <si>
    <t>36 měsíců</t>
  </si>
  <si>
    <t>Nebaleno</t>
  </si>
  <si>
    <t>Standardní</t>
  </si>
  <si>
    <t>Osobní odběr</t>
  </si>
  <si>
    <t>Spediční službou na náklady dodavatele</t>
  </si>
  <si>
    <t>Spediční službou na náklady odběratele</t>
  </si>
  <si>
    <t xml:space="preserve"> - </t>
  </si>
  <si>
    <t>SOUVISÍCÍ PŘEDPISY</t>
  </si>
  <si>
    <t xml:space="preserve">Počet nezadaných hodnot: </t>
  </si>
  <si>
    <t>Nestandardní parametry</t>
  </si>
  <si>
    <t>Dne</t>
  </si>
  <si>
    <t>Při případném kopírování vlevo uvedeného Objednacího čísla</t>
  </si>
  <si>
    <t>HW část:</t>
  </si>
  <si>
    <t xml:space="preserve">Nestandardní parametry - souhrn: </t>
  </si>
  <si>
    <t>Evidenční číslo manuálu průtokoměru</t>
  </si>
  <si>
    <t>Doporučená hodnota</t>
  </si>
  <si>
    <r>
      <t>Jedná se o tyto parametry</t>
    </r>
    <r>
      <rPr>
        <sz val="12"/>
        <color theme="1"/>
        <rFont val="Calibri"/>
        <family val="2"/>
        <charset val="238"/>
        <scheme val="minor"/>
      </rPr>
      <t xml:space="preserve"> (čís. položky - název)</t>
    </r>
    <r>
      <rPr>
        <b/>
        <sz val="12"/>
        <color theme="1"/>
        <rFont val="Calibri"/>
        <family val="2"/>
        <charset val="238"/>
        <scheme val="minor"/>
      </rPr>
      <t>:</t>
    </r>
  </si>
  <si>
    <r>
      <t>použijte funkci "</t>
    </r>
    <r>
      <rPr>
        <b/>
        <sz val="10"/>
        <color rgb="FF0033CC"/>
        <rFont val="Calibri"/>
        <family val="2"/>
        <charset val="238"/>
        <scheme val="minor"/>
      </rPr>
      <t>Vložit hodnoty</t>
    </r>
    <r>
      <rPr>
        <sz val="10"/>
        <color rgb="FF0033CC"/>
        <rFont val="Calibri"/>
        <family val="2"/>
        <charset val="238"/>
        <scheme val="minor"/>
      </rPr>
      <t>"!</t>
    </r>
  </si>
  <si>
    <t>Firma</t>
  </si>
  <si>
    <t>Číslo položky v poptávce/objednávce</t>
  </si>
  <si>
    <t>Vystavil - jméno a příjmení</t>
  </si>
  <si>
    <t>Počet kusů</t>
  </si>
  <si>
    <t>Pozice</t>
  </si>
  <si>
    <t>Kód</t>
  </si>
  <si>
    <t>Název</t>
  </si>
  <si>
    <t>Hodnota</t>
  </si>
  <si>
    <t>Výše uvedené parametry definující konstrukci výrobku.</t>
  </si>
  <si>
    <t>IDO výrobku (zadává ELIS)</t>
  </si>
  <si>
    <t>Referent ELIS</t>
  </si>
  <si>
    <t>Číslo poptávky/objednávky zákazníka</t>
  </si>
  <si>
    <t>Ne</t>
  </si>
  <si>
    <t>Krytí čidla se sondami</t>
  </si>
  <si>
    <t>Proudový výstup</t>
  </si>
  <si>
    <t>x</t>
  </si>
  <si>
    <t xml:space="preserve">Evidenční číslo manuálu průtokoměru </t>
  </si>
  <si>
    <r>
      <t xml:space="preserve">Chybové hlášení </t>
    </r>
    <r>
      <rPr>
        <sz val="10"/>
        <rFont val="Calibri"/>
        <family val="2"/>
        <charset val="238"/>
        <scheme val="minor"/>
      </rPr>
      <t>/ poznámka</t>
    </r>
  </si>
  <si>
    <r>
      <t xml:space="preserve">Postupně odshora vyplňte všechna bílá pole ve sloupci </t>
    </r>
    <r>
      <rPr>
        <b/>
        <sz val="11"/>
        <color rgb="FF0033CC"/>
        <rFont val="Calibri"/>
        <family val="2"/>
        <charset val="238"/>
        <scheme val="minor"/>
      </rPr>
      <t>D</t>
    </r>
    <r>
      <rPr>
        <sz val="11"/>
        <color rgb="FF0033CC"/>
        <rFont val="Calibri"/>
        <family val="2"/>
        <charset val="238"/>
        <scheme val="minor"/>
      </rPr>
      <t xml:space="preserve"> (předdefinované hodnoty zobrazíte klepnutím na:</t>
    </r>
  </si>
  <si>
    <t xml:space="preserve">    )</t>
  </si>
  <si>
    <t>Není nabízen z tohoto listu</t>
  </si>
  <si>
    <r>
      <t xml:space="preserve">Zde upřesněte všechny parametry, které jsou označené jako NESTANDARDNÍ </t>
    </r>
    <r>
      <rPr>
        <sz val="12"/>
        <color theme="1"/>
        <rFont val="Calibri"/>
        <family val="2"/>
        <charset val="238"/>
        <scheme val="minor"/>
      </rPr>
      <t>(kód OČ = "x")</t>
    </r>
  </si>
  <si>
    <t>12 měsíců</t>
  </si>
  <si>
    <t>Sloupec pro zápis návrhu úprav</t>
  </si>
  <si>
    <t>24 měsíců (standardně)</t>
  </si>
  <si>
    <t>AS 4087</t>
  </si>
  <si>
    <t>21</t>
  </si>
  <si>
    <t>FL50</t>
  </si>
  <si>
    <t>Svařenec - dvoupaprskový</t>
  </si>
  <si>
    <t xml:space="preserve">Svařenec - jednopaprskový </t>
  </si>
  <si>
    <t>Dimenze čidla  / tlak  / počet paprsků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</si>
  <si>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</si>
  <si>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</si>
  <si>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</si>
  <si>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</si>
  <si>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</si>
  <si>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</si>
  <si>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</si>
  <si>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</si>
  <si>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</si>
  <si>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</si>
  <si>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</si>
  <si>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</si>
  <si>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</si>
  <si>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</si>
  <si>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</si>
  <si>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</si>
  <si>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</si>
  <si>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</si>
  <si>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</si>
  <si>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</si>
  <si>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</si>
  <si>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</si>
  <si>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</si>
  <si>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</si>
  <si>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</si>
  <si>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</si>
  <si>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</si>
  <si>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</si>
  <si>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</si>
  <si>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</si>
  <si>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</si>
  <si>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</si>
  <si>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ASME (ANSI) B16.5</t>
  </si>
  <si>
    <t>IP 67</t>
  </si>
  <si>
    <t>IP 68</t>
  </si>
  <si>
    <t>Krytí skříňky vyhodnocovací elektroniky</t>
  </si>
  <si>
    <t>Kompaktní (COMFORT)</t>
  </si>
  <si>
    <t>Oddělené (COMFORT)</t>
  </si>
  <si>
    <t>Obousměrné měření průtoku</t>
  </si>
  <si>
    <t>Ano - 2x impulzní výstup</t>
  </si>
  <si>
    <t>Ano - proudový + binární výstup</t>
  </si>
  <si>
    <t>Měření tlaku</t>
  </si>
  <si>
    <t>Ano - TLAK</t>
  </si>
  <si>
    <t>Ano - PRŮTOK</t>
  </si>
  <si>
    <t>Sada pro práci s archivem</t>
  </si>
  <si>
    <t>SVAO 1 (ArchTermC + optická sonda)</t>
  </si>
  <si>
    <t>SVAK 2 (ArchTermC + propojovací skříňka + kabel RS 232)</t>
  </si>
  <si>
    <t>SVAK 1 (ArchTermC + kabel RS 232)</t>
  </si>
  <si>
    <t>Standardní kalibrace ve 3 bodech</t>
  </si>
  <si>
    <t>Nadstandardní kalibrace v 5 bodech</t>
  </si>
  <si>
    <t>Metrologické ověření - s protokolem o ověření</t>
  </si>
  <si>
    <t>Zatím není do nabídky zahrnuto</t>
  </si>
  <si>
    <t>Es90407K/f</t>
  </si>
  <si>
    <t>Počet kusů průtokoměru</t>
  </si>
  <si>
    <t>Jazyková verze manuálu</t>
  </si>
  <si>
    <t>Jazyková verze nanuálu</t>
  </si>
  <si>
    <t>Česká</t>
  </si>
  <si>
    <t>Anglická</t>
  </si>
  <si>
    <t xml:space="preserve"> </t>
  </si>
  <si>
    <t>Specifikační tabulka bateriových ultrazvukových průtokoměrů FLOMIC FL50xx.x</t>
  </si>
  <si>
    <t>Odlitek kratší (ISO 4064) - jednopaprskový</t>
  </si>
  <si>
    <t>Odlitek kratší (ISO 4064) - dvoupaprskový</t>
  </si>
  <si>
    <t>Odlitek (EN 14154) - jednopaprskový</t>
  </si>
  <si>
    <t>Odlitek (EN 14154) - dvoupaprskový</t>
  </si>
  <si>
    <t>1 paprsek</t>
  </si>
  <si>
    <t>Odlitek EN</t>
  </si>
  <si>
    <t>Svařenec</t>
  </si>
  <si>
    <t>2 paprsky</t>
  </si>
  <si>
    <t>Odlitek kratší</t>
  </si>
  <si>
    <t>Bez kalibrace</t>
  </si>
  <si>
    <t>KALIBRACE</t>
  </si>
  <si>
    <t>Požadavek kalibrace</t>
  </si>
  <si>
    <r>
      <t>Kalibrace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/ Metrologický požadavek</t>
    </r>
  </si>
  <si>
    <t>81</t>
  </si>
  <si>
    <t>82</t>
  </si>
  <si>
    <t>83</t>
  </si>
  <si>
    <t>84</t>
  </si>
  <si>
    <t>85</t>
  </si>
  <si>
    <t>86</t>
  </si>
  <si>
    <t>87</t>
  </si>
  <si>
    <t>91</t>
  </si>
  <si>
    <t>92</t>
  </si>
  <si>
    <t>93</t>
  </si>
  <si>
    <t>94</t>
  </si>
  <si>
    <t>95</t>
  </si>
  <si>
    <t>96</t>
  </si>
  <si>
    <t>97</t>
  </si>
  <si>
    <t>Es90733K</t>
  </si>
  <si>
    <t>Prac.kód</t>
  </si>
  <si>
    <t>Prac.</t>
  </si>
  <si>
    <t>kód</t>
  </si>
  <si>
    <t>125/16</t>
  </si>
  <si>
    <t>32/16</t>
  </si>
  <si>
    <t>40/16</t>
  </si>
  <si>
    <t>50/16</t>
  </si>
  <si>
    <t>65/16</t>
  </si>
  <si>
    <t>80/16</t>
  </si>
  <si>
    <t>100/16</t>
  </si>
  <si>
    <t>150/16</t>
  </si>
  <si>
    <t>200/16</t>
  </si>
  <si>
    <t>250/16</t>
  </si>
  <si>
    <t>300/16</t>
  </si>
  <si>
    <t>32/40</t>
  </si>
  <si>
    <t>40/40</t>
  </si>
  <si>
    <t>50/40</t>
  </si>
  <si>
    <t>65/40</t>
  </si>
  <si>
    <t>80/40</t>
  </si>
  <si>
    <t>100/40</t>
  </si>
  <si>
    <t>125/40</t>
  </si>
  <si>
    <t>150/40</t>
  </si>
  <si>
    <t>200/40</t>
  </si>
  <si>
    <t>250/40</t>
  </si>
  <si>
    <t>300/40</t>
  </si>
  <si>
    <t>Dimenze čidla  / tlak a objednací číslo v závislosti na provedení čidla</t>
  </si>
  <si>
    <t>Dimenze čidla / tlak</t>
  </si>
  <si>
    <t>UC6.0</t>
  </si>
  <si>
    <t xml:space="preserve"> UC6.1</t>
  </si>
  <si>
    <t>UC6.4</t>
  </si>
  <si>
    <t>UC6.2</t>
  </si>
  <si>
    <t xml:space="preserve"> UC6.3</t>
  </si>
  <si>
    <t>UC6.5</t>
  </si>
  <si>
    <t>UC6.6</t>
  </si>
  <si>
    <t>UC6.7</t>
  </si>
  <si>
    <t>Typy  čidel</t>
  </si>
  <si>
    <t>Tlakoměr</t>
  </si>
  <si>
    <t>NE</t>
  </si>
  <si>
    <t>ANO</t>
  </si>
  <si>
    <t>UC3.1 / 3.3</t>
  </si>
  <si>
    <t>UC3.0 / 3.2</t>
  </si>
  <si>
    <t>UC5.0 / 5.2</t>
  </si>
  <si>
    <t>UC5.1 / 5.3</t>
  </si>
  <si>
    <r>
      <t>Ano (0</t>
    </r>
    <r>
      <rPr>
        <sz val="11"/>
        <rFont val="Calibri"/>
        <family val="2"/>
        <charset val="238"/>
      </rPr>
      <t>–</t>
    </r>
    <r>
      <rPr>
        <sz val="11"/>
        <rFont val="Calibri"/>
        <family val="2"/>
        <charset val="238"/>
        <scheme val="minor"/>
      </rPr>
      <t xml:space="preserve">16 BAR </t>
    </r>
    <r>
      <rPr>
        <sz val="11"/>
        <color rgb="FFFF0000"/>
        <rFont val="Calibri"/>
        <family val="2"/>
        <charset val="238"/>
        <scheme val="minor"/>
      </rPr>
      <t>rel,</t>
    </r>
    <r>
      <rPr>
        <sz val="11"/>
        <rFont val="Calibri"/>
        <family val="2"/>
        <charset val="238"/>
        <scheme val="minor"/>
      </rPr>
      <t xml:space="preserve"> pouze u kompaktního provedení)</t>
    </r>
  </si>
  <si>
    <t>Nadstandardní kalibrace v 7 bodech</t>
  </si>
  <si>
    <t>Metrologické ověření - bez protokolu o ověření (?)</t>
  </si>
  <si>
    <t>Es90151F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</si>
</sst>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d\.\ mmmm\ yyyy;@"/>
    <numFmt numFmtId="165" formatCode="000"/>
  </numFmts>
  <fonts count="5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6600"/>
      <name val="Calibri"/>
      <family val="2"/>
      <charset val="238"/>
      <scheme val="minor"/>
    </font>
    <font>
      <sz val="11"/>
      <color rgb="FF006600"/>
      <name val="Calibri"/>
      <family val="2"/>
      <charset val="238"/>
      <scheme val="minor"/>
    </font>
    <font>
      <sz val="12"/>
      <color rgb="FF0066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sz val="10"/>
      <color rgb="FF0033CC"/>
      <name val="Calibri"/>
      <family val="2"/>
      <charset val="238"/>
      <scheme val="minor"/>
    </font>
    <font>
      <b/>
      <sz val="10"/>
      <color rgb="FF0033CC"/>
      <name val="Calibri"/>
      <family val="2"/>
      <charset val="238"/>
      <scheme val="minor"/>
    </font>
    <font>
      <sz val="12"/>
      <color rgb="FF0033CC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8"/>
      <color rgb="FF0033CC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990033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2"/>
      <color theme="0" tint="-0.249977111117893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rgb="FFFEE8E6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 tint="-5.0965910824915313E-2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auto="1"/>
      </patternFill>
    </fill>
    <fill>
      <gradientFill type="path" left="0.5" right="0.5" top="0.5" bottom="0.5">
        <stop position="0">
          <color theme="0" tint="-0.1490218817712943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rgb="FFFEE8E6"/>
        </stop>
        <stop position="1">
          <color theme="0" tint="-0.25098422193060094"/>
        </stop>
      </gradient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gradientFill type="path" left="0.5" right="0.5" top="0.5" bottom="0.5">
        <stop position="0">
          <color rgb="FFFEDDDA"/>
        </stop>
        <stop position="1">
          <color theme="0" tint="-0.1490218817712943"/>
        </stop>
      </gradient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/>
      <right style="medium">
        <color theme="0" tint="-0.14993743705557422"/>
      </right>
      <top/>
      <bottom style="medium">
        <color theme="0" tint="-0.14996795556505021"/>
      </bottom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indexed="64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/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 style="dotted">
        <color rgb="FF990033"/>
      </bottom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/>
      <diagonal/>
    </border>
    <border>
      <left style="dotted">
        <color rgb="FF990033"/>
      </left>
      <right style="dotted">
        <color rgb="FF990033"/>
      </right>
      <top/>
      <bottom/>
      <diagonal/>
    </border>
    <border>
      <left/>
      <right style="medium">
        <color theme="0" tint="-0.14993743705557422"/>
      </right>
      <top style="mediumDashed">
        <color theme="0" tint="-0.14996795556505021"/>
      </top>
      <bottom/>
      <diagonal/>
    </border>
    <border>
      <left/>
      <right/>
      <top style="dashed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0" fillId="2" borderId="0" xfId="0" applyNumberFormat="1" applyFill="1" applyAlignment="1">
      <alignment vertical="center" wrapText="1"/>
    </xf>
    <xf numFmtId="0" fontId="14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6" xfId="0" applyFont="1" applyBorder="1" applyAlignment="1" applyProtection="1">
      <alignment vertical="center" wrapText="1"/>
      <protection locked="0"/>
    </xf>
    <xf numFmtId="0" fontId="0" fillId="3" borderId="0" xfId="0" applyFont="1" applyFill="1" applyBorder="1" applyAlignment="1">
      <alignment horizontal="right" vertical="center" indent="1"/>
    </xf>
    <xf numFmtId="0" fontId="0" fillId="3" borderId="8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2" fillId="3" borderId="8" xfId="0" applyFont="1" applyFill="1" applyBorder="1" applyAlignment="1">
      <alignment horizontal="right" vertical="center" indent="1"/>
    </xf>
    <xf numFmtId="0" fontId="0" fillId="3" borderId="10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6" fillId="3" borderId="1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indent="1"/>
    </xf>
    <xf numFmtId="0" fontId="0" fillId="0" borderId="0" xfId="0" applyAlignment="1" applyProtection="1">
      <alignment vertical="center"/>
      <protection hidden="1"/>
    </xf>
    <xf numFmtId="49" fontId="7" fillId="0" borderId="0" xfId="0" applyNumberFormat="1" applyFont="1" applyAlignment="1" applyProtection="1">
      <alignment horizontal="left"/>
      <protection hidden="1"/>
    </xf>
    <xf numFmtId="49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7" fillId="0" borderId="0" xfId="0" applyFont="1" applyAlignment="1" applyProtection="1">
      <alignment wrapText="1"/>
      <protection hidden="1"/>
    </xf>
    <xf numFmtId="0" fontId="2" fillId="4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17" fillId="4" borderId="0" xfId="0" applyFont="1" applyFill="1" applyBorder="1" applyAlignment="1" applyProtection="1">
      <alignment horizontal="center" vertical="center"/>
      <protection hidden="1"/>
    </xf>
    <xf numFmtId="0" fontId="17" fillId="0" borderId="0" xfId="0" applyNumberFormat="1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left"/>
      <protection hidden="1"/>
    </xf>
    <xf numFmtId="0" fontId="2" fillId="0" borderId="0" xfId="0" applyNumberFormat="1" applyFo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hidden="1"/>
    </xf>
    <xf numFmtId="164" fontId="0" fillId="0" borderId="6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  <protection hidden="1"/>
    </xf>
    <xf numFmtId="49" fontId="19" fillId="0" borderId="0" xfId="0" applyNumberFormat="1" applyFont="1" applyAlignment="1" applyProtection="1">
      <alignment horizontal="right" vertical="center"/>
      <protection hidden="1"/>
    </xf>
    <xf numFmtId="49" fontId="12" fillId="0" borderId="0" xfId="0" applyNumberFormat="1" applyFont="1" applyAlignment="1" applyProtection="1">
      <alignment horizontal="right" vertical="center"/>
      <protection hidden="1"/>
    </xf>
    <xf numFmtId="49" fontId="23" fillId="0" borderId="0" xfId="0" applyNumberFormat="1" applyFont="1" applyAlignment="1" applyProtection="1">
      <alignment horizontal="right" vertical="center"/>
      <protection hidden="1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0" fontId="1" fillId="0" borderId="23" xfId="0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0" fillId="0" borderId="5" xfId="0" applyNumberForma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49" fontId="33" fillId="0" borderId="8" xfId="0" applyNumberFormat="1" applyFont="1" applyBorder="1" applyAlignment="1" applyProtection="1">
      <alignment horizontal="center" vertical="center"/>
      <protection hidden="1"/>
    </xf>
    <xf numFmtId="0" fontId="0" fillId="0" borderId="0" xfId="0" applyNumberFormat="1" applyProtection="1">
      <protection hidden="1"/>
    </xf>
    <xf numFmtId="49" fontId="15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4" fillId="3" borderId="7" xfId="0" applyFont="1" applyFill="1" applyBorder="1" applyAlignment="1" applyProtection="1">
      <alignment horizontal="left" vertical="center"/>
      <protection hidden="1"/>
    </xf>
    <xf numFmtId="0" fontId="0" fillId="3" borderId="7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2" fillId="3" borderId="13" xfId="0" applyFont="1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12" fillId="8" borderId="14" xfId="0" applyFont="1" applyFill="1" applyBorder="1" applyAlignment="1" applyProtection="1">
      <alignment vertical="center"/>
      <protection hidden="1"/>
    </xf>
    <xf numFmtId="0" fontId="0" fillId="0" borderId="0" xfId="0" applyBorder="1"/>
    <xf numFmtId="0" fontId="17" fillId="0" borderId="30" xfId="0" applyNumberFormat="1" applyFont="1" applyBorder="1" applyProtection="1">
      <protection hidden="1"/>
    </xf>
    <xf numFmtId="0" fontId="17" fillId="0" borderId="31" xfId="0" applyNumberFormat="1" applyFont="1" applyBorder="1" applyProtection="1">
      <protection hidden="1"/>
    </xf>
    <xf numFmtId="0" fontId="17" fillId="0" borderId="29" xfId="0" applyFont="1" applyBorder="1" applyAlignment="1" applyProtection="1">
      <alignment wrapText="1"/>
      <protection hidden="1"/>
    </xf>
    <xf numFmtId="0" fontId="34" fillId="0" borderId="5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/>
    </xf>
    <xf numFmtId="0" fontId="25" fillId="8" borderId="0" xfId="0" applyFont="1" applyFill="1" applyBorder="1" applyAlignment="1" applyProtection="1">
      <alignment vertical="center"/>
      <protection hidden="1"/>
    </xf>
    <xf numFmtId="0" fontId="0" fillId="8" borderId="0" xfId="0" applyFill="1" applyAlignment="1" applyProtection="1">
      <alignment vertical="center"/>
      <protection hidden="1"/>
    </xf>
    <xf numFmtId="0" fontId="35" fillId="3" borderId="27" xfId="0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38" fillId="2" borderId="0" xfId="0" applyFont="1" applyFill="1" applyAlignment="1">
      <alignment vertical="center"/>
    </xf>
    <xf numFmtId="0" fontId="0" fillId="0" borderId="0" xfId="0"/>
    <xf numFmtId="0" fontId="39" fillId="0" borderId="0" xfId="0" applyFont="1" applyAlignment="1">
      <alignment vertical="center"/>
    </xf>
    <xf numFmtId="1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49" fontId="12" fillId="0" borderId="0" xfId="0" applyNumberFormat="1" applyFont="1" applyFill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2" fillId="2" borderId="0" xfId="0" applyFont="1" applyFill="1" applyAlignment="1">
      <alignment vertical="center"/>
    </xf>
    <xf numFmtId="49" fontId="0" fillId="2" borderId="0" xfId="0" applyNumberFormat="1" applyFill="1" applyAlignment="1">
      <alignment vertical="center" wrapText="1"/>
    </xf>
    <xf numFmtId="49" fontId="12" fillId="2" borderId="0" xfId="0" applyNumberFormat="1" applyFont="1" applyFill="1" applyAlignment="1">
      <alignment vertical="center"/>
    </xf>
    <xf numFmtId="0" fontId="0" fillId="0" borderId="0" xfId="0"/>
    <xf numFmtId="49" fontId="12" fillId="2" borderId="0" xfId="0" applyNumberFormat="1" applyFont="1" applyFill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41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0" fillId="0" borderId="0" xfId="0" applyFill="1" applyBorder="1" applyAlignment="1">
      <alignment horizontal="center" vertical="center"/>
    </xf>
    <xf numFmtId="0" fontId="39" fillId="0" borderId="0" xfId="0" applyFont="1" applyFill="1" applyAlignment="1">
      <alignment vertical="center"/>
    </xf>
    <xf numFmtId="0" fontId="28" fillId="8" borderId="14" xfId="0" applyFont="1" applyFill="1" applyBorder="1" applyAlignment="1" applyProtection="1">
      <alignment vertical="center"/>
      <protection locked="0" hidden="1"/>
    </xf>
    <xf numFmtId="0" fontId="42" fillId="0" borderId="0" xfId="0" applyFont="1" applyProtection="1">
      <protection locked="0"/>
    </xf>
    <xf numFmtId="0" fontId="0" fillId="0" borderId="0" xfId="0" applyProtection="1">
      <protection locked="0"/>
    </xf>
    <xf numFmtId="0" fontId="43" fillId="10" borderId="0" xfId="0" applyFont="1" applyFill="1" applyAlignment="1">
      <alignment horizontal="center"/>
    </xf>
    <xf numFmtId="0" fontId="0" fillId="3" borderId="7" xfId="0" applyFont="1" applyFill="1" applyBorder="1" applyAlignment="1" applyProtection="1">
      <alignment horizontal="left" vertical="center" wrapText="1"/>
    </xf>
    <xf numFmtId="0" fontId="18" fillId="3" borderId="7" xfId="0" applyFont="1" applyFill="1" applyBorder="1" applyAlignment="1" applyProtection="1">
      <alignment horizontal="left" vertical="center" wrapText="1"/>
    </xf>
    <xf numFmtId="0" fontId="0" fillId="11" borderId="0" xfId="0" applyFill="1" applyAlignment="1">
      <alignment vertical="center"/>
    </xf>
    <xf numFmtId="0" fontId="0" fillId="11" borderId="17" xfId="0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left" vertical="center" indent="1"/>
    </xf>
    <xf numFmtId="0" fontId="0" fillId="11" borderId="2" xfId="0" applyFill="1" applyBorder="1" applyAlignment="1" applyProtection="1">
      <alignment vertical="center"/>
    </xf>
    <xf numFmtId="0" fontId="2" fillId="11" borderId="3" xfId="0" applyFont="1" applyFill="1" applyBorder="1" applyAlignment="1">
      <alignment horizontal="center" vertical="center"/>
    </xf>
    <xf numFmtId="0" fontId="26" fillId="11" borderId="0" xfId="0" applyFont="1" applyFill="1" applyAlignment="1" applyProtection="1">
      <alignment horizontal="center" vertical="center" wrapText="1"/>
      <protection hidden="1"/>
    </xf>
    <xf numFmtId="0" fontId="17" fillId="11" borderId="0" xfId="0" applyFont="1" applyFill="1" applyAlignment="1" applyProtection="1">
      <alignment vertical="center" wrapText="1"/>
      <protection hidden="1"/>
    </xf>
    <xf numFmtId="0" fontId="16" fillId="11" borderId="1" xfId="0" applyFont="1" applyFill="1" applyBorder="1" applyAlignment="1">
      <alignment horizontal="center" vertical="center"/>
    </xf>
    <xf numFmtId="0" fontId="18" fillId="11" borderId="2" xfId="0" applyFont="1" applyFill="1" applyBorder="1" applyAlignment="1" applyProtection="1">
      <alignment horizontal="left" vertical="center" wrapText="1"/>
    </xf>
    <xf numFmtId="49" fontId="44" fillId="11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13" borderId="0" xfId="0" applyFont="1" applyFill="1" applyAlignment="1">
      <alignment horizontal="center" vertical="center"/>
    </xf>
    <xf numFmtId="0" fontId="0" fillId="14" borderId="0" xfId="0" applyFill="1" applyAlignment="1">
      <alignment vertical="center"/>
    </xf>
    <xf numFmtId="0" fontId="26" fillId="15" borderId="0" xfId="0" applyFont="1" applyFill="1" applyAlignment="1" applyProtection="1">
      <alignment horizontal="center" vertical="center" wrapText="1"/>
      <protection hidden="1"/>
    </xf>
    <xf numFmtId="0" fontId="17" fillId="16" borderId="0" xfId="0" applyFont="1" applyFill="1" applyBorder="1" applyAlignment="1" applyProtection="1">
      <alignment horizontal="center" vertical="center"/>
      <protection hidden="1"/>
    </xf>
    <xf numFmtId="0" fontId="3" fillId="17" borderId="0" xfId="0" applyFont="1" applyFill="1" applyAlignment="1">
      <alignment vertical="center"/>
    </xf>
    <xf numFmtId="0" fontId="0" fillId="17" borderId="0" xfId="0" applyFill="1" applyAlignment="1">
      <alignment vertical="center"/>
    </xf>
    <xf numFmtId="0" fontId="5" fillId="17" borderId="0" xfId="0" applyFont="1" applyFill="1" applyAlignment="1">
      <alignment horizontal="center" vertical="center"/>
    </xf>
    <xf numFmtId="0" fontId="26" fillId="17" borderId="0" xfId="0" applyFont="1" applyFill="1" applyAlignment="1" applyProtection="1">
      <alignment horizontal="center" vertical="center" wrapText="1"/>
      <protection hidden="1"/>
    </xf>
    <xf numFmtId="0" fontId="17" fillId="17" borderId="0" xfId="0" applyFont="1" applyFill="1" applyBorder="1" applyAlignment="1" applyProtection="1">
      <alignment horizontal="center" vertical="center"/>
      <protection hidden="1"/>
    </xf>
    <xf numFmtId="0" fontId="0" fillId="17" borderId="17" xfId="0" applyFill="1" applyBorder="1" applyAlignment="1">
      <alignment vertical="center"/>
    </xf>
    <xf numFmtId="0" fontId="24" fillId="17" borderId="0" xfId="0" applyFont="1" applyFill="1" applyBorder="1" applyAlignment="1">
      <alignment vertical="center"/>
    </xf>
    <xf numFmtId="0" fontId="0" fillId="17" borderId="0" xfId="0" applyFill="1" applyBorder="1" applyAlignment="1"/>
    <xf numFmtId="0" fontId="0" fillId="17" borderId="0" xfId="0" applyFill="1" applyAlignment="1"/>
    <xf numFmtId="0" fontId="2" fillId="17" borderId="0" xfId="0" applyFont="1" applyFill="1" applyBorder="1" applyAlignment="1">
      <alignment vertical="center"/>
    </xf>
    <xf numFmtId="0" fontId="2" fillId="17" borderId="19" xfId="0" applyFont="1" applyFill="1" applyBorder="1" applyAlignment="1">
      <alignment vertical="center"/>
    </xf>
    <xf numFmtId="0" fontId="2" fillId="17" borderId="0" xfId="0" applyFont="1" applyFill="1" applyBorder="1" applyAlignment="1">
      <alignment horizontal="right" vertical="center" indent="1"/>
    </xf>
    <xf numFmtId="0" fontId="0" fillId="17" borderId="0" xfId="0" applyFont="1" applyFill="1" applyBorder="1" applyAlignment="1">
      <alignment horizontal="right" vertical="center" indent="1"/>
    </xf>
    <xf numFmtId="0" fontId="5" fillId="17" borderId="0" xfId="0" applyFont="1" applyFill="1" applyBorder="1" applyAlignment="1" applyProtection="1">
      <alignment horizontal="center" vertical="center"/>
      <protection hidden="1"/>
    </xf>
    <xf numFmtId="0" fontId="29" fillId="17" borderId="0" xfId="0" applyFont="1" applyFill="1" applyBorder="1" applyAlignment="1" applyProtection="1">
      <alignment horizontal="center" vertical="center" wrapText="1"/>
      <protection hidden="1"/>
    </xf>
    <xf numFmtId="0" fontId="2" fillId="17" borderId="0" xfId="0" applyFont="1" applyFill="1" applyBorder="1" applyAlignment="1" applyProtection="1">
      <alignment vertical="center" wrapText="1"/>
      <protection hidden="1"/>
    </xf>
    <xf numFmtId="0" fontId="29" fillId="17" borderId="0" xfId="0" applyFont="1" applyFill="1" applyAlignment="1" applyProtection="1">
      <alignment horizontal="center" vertical="center" wrapText="1"/>
      <protection hidden="1"/>
    </xf>
    <xf numFmtId="0" fontId="0" fillId="17" borderId="19" xfId="0" applyFill="1" applyBorder="1" applyAlignment="1">
      <alignment vertical="center"/>
    </xf>
    <xf numFmtId="165" fontId="5" fillId="17" borderId="0" xfId="0" applyNumberFormat="1" applyFont="1" applyFill="1" applyAlignment="1" applyProtection="1">
      <alignment horizontal="center" vertical="center"/>
      <protection hidden="1"/>
    </xf>
    <xf numFmtId="0" fontId="2" fillId="17" borderId="0" xfId="0" applyFont="1" applyFill="1" applyAlignment="1" applyProtection="1">
      <alignment vertical="center" wrapText="1"/>
      <protection hidden="1"/>
    </xf>
    <xf numFmtId="0" fontId="0" fillId="17" borderId="7" xfId="0" applyFont="1" applyFill="1" applyBorder="1" applyAlignment="1">
      <alignment horizontal="right" vertical="center" indent="1"/>
    </xf>
    <xf numFmtId="0" fontId="40" fillId="17" borderId="28" xfId="0" applyFont="1" applyFill="1" applyBorder="1" applyAlignment="1" applyProtection="1">
      <alignment vertical="center" wrapText="1"/>
      <protection hidden="1"/>
    </xf>
    <xf numFmtId="0" fontId="0" fillId="17" borderId="14" xfId="0" applyFill="1" applyBorder="1" applyAlignment="1">
      <alignment vertical="center"/>
    </xf>
    <xf numFmtId="0" fontId="29" fillId="17" borderId="14" xfId="0" applyFont="1" applyFill="1" applyBorder="1" applyAlignment="1" applyProtection="1">
      <alignment horizontal="center" vertical="center" wrapText="1"/>
      <protection hidden="1"/>
    </xf>
    <xf numFmtId="0" fontId="2" fillId="17" borderId="14" xfId="0" applyFont="1" applyFill="1" applyBorder="1" applyAlignment="1" applyProtection="1">
      <alignment vertical="center" wrapText="1"/>
      <protection hidden="1"/>
    </xf>
    <xf numFmtId="0" fontId="0" fillId="17" borderId="18" xfId="0" applyFill="1" applyBorder="1" applyAlignment="1">
      <alignment vertical="center"/>
    </xf>
    <xf numFmtId="0" fontId="0" fillId="17" borderId="27" xfId="0" applyFont="1" applyFill="1" applyBorder="1" applyAlignment="1">
      <alignment horizontal="right" vertical="center" indent="1"/>
    </xf>
    <xf numFmtId="0" fontId="8" fillId="17" borderId="20" xfId="0" applyFont="1" applyFill="1" applyBorder="1" applyAlignment="1">
      <alignment vertical="center"/>
    </xf>
    <xf numFmtId="0" fontId="8" fillId="17" borderId="15" xfId="0" applyFont="1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9" fillId="17" borderId="15" xfId="0" applyFont="1" applyFill="1" applyBorder="1" applyAlignment="1" applyProtection="1">
      <alignment vertical="center"/>
      <protection hidden="1"/>
    </xf>
    <xf numFmtId="0" fontId="26" fillId="17" borderId="15" xfId="0" applyFont="1" applyFill="1" applyBorder="1" applyAlignment="1" applyProtection="1">
      <protection hidden="1"/>
    </xf>
    <xf numFmtId="0" fontId="20" fillId="17" borderId="15" xfId="0" applyFont="1" applyFill="1" applyBorder="1" applyAlignment="1" applyProtection="1">
      <protection hidden="1"/>
    </xf>
    <xf numFmtId="0" fontId="32" fillId="17" borderId="16" xfId="0" applyFont="1" applyFill="1" applyBorder="1" applyAlignment="1">
      <alignment horizontal="right" vertical="center"/>
    </xf>
    <xf numFmtId="0" fontId="15" fillId="17" borderId="22" xfId="0" applyFont="1" applyFill="1" applyBorder="1" applyAlignment="1" applyProtection="1">
      <alignment vertical="center"/>
      <protection hidden="1"/>
    </xf>
    <xf numFmtId="0" fontId="0" fillId="17" borderId="0" xfId="0" applyFill="1" applyBorder="1" applyAlignment="1" applyProtection="1">
      <alignment vertical="center"/>
      <protection hidden="1"/>
    </xf>
    <xf numFmtId="0" fontId="26" fillId="17" borderId="0" xfId="0" applyFont="1" applyFill="1" applyBorder="1" applyAlignment="1" applyProtection="1">
      <alignment vertical="top"/>
      <protection hidden="1"/>
    </xf>
    <xf numFmtId="0" fontId="20" fillId="17" borderId="0" xfId="0" applyFont="1" applyFill="1" applyBorder="1" applyAlignment="1" applyProtection="1">
      <alignment vertical="top"/>
      <protection hidden="1"/>
    </xf>
    <xf numFmtId="0" fontId="15" fillId="17" borderId="21" xfId="0" applyFont="1" applyFill="1" applyBorder="1" applyAlignment="1" applyProtection="1">
      <alignment vertical="center"/>
      <protection hidden="1"/>
    </xf>
    <xf numFmtId="0" fontId="0" fillId="17" borderId="14" xfId="0" applyFill="1" applyBorder="1" applyAlignment="1" applyProtection="1">
      <alignment vertical="center"/>
      <protection hidden="1"/>
    </xf>
    <xf numFmtId="0" fontId="21" fillId="17" borderId="14" xfId="0" applyFont="1" applyFill="1" applyBorder="1" applyAlignment="1" applyProtection="1">
      <alignment horizontal="right" vertical="center"/>
      <protection hidden="1"/>
    </xf>
    <xf numFmtId="0" fontId="22" fillId="17" borderId="14" xfId="0" applyFont="1" applyFill="1" applyBorder="1" applyAlignment="1" applyProtection="1">
      <alignment vertical="center"/>
      <protection hidden="1"/>
    </xf>
    <xf numFmtId="0" fontId="12" fillId="17" borderId="18" xfId="0" applyFont="1" applyFill="1" applyBorder="1" applyAlignment="1" applyProtection="1">
      <alignment horizontal="right" vertical="center"/>
      <protection hidden="1"/>
    </xf>
    <xf numFmtId="0" fontId="29" fillId="6" borderId="0" xfId="0" applyFont="1" applyFill="1" applyBorder="1" applyAlignment="1" applyProtection="1">
      <alignment horizontal="center" vertical="center" wrapText="1"/>
      <protection hidden="1"/>
    </xf>
    <xf numFmtId="0" fontId="30" fillId="5" borderId="0" xfId="0" applyFont="1" applyFill="1" applyBorder="1" applyAlignment="1" applyProtection="1">
      <alignment vertical="center" wrapText="1"/>
      <protection hidden="1"/>
    </xf>
    <xf numFmtId="0" fontId="2" fillId="12" borderId="0" xfId="0" applyFont="1" applyFill="1" applyBorder="1" applyAlignment="1">
      <alignment vertical="center"/>
    </xf>
    <xf numFmtId="0" fontId="2" fillId="12" borderId="8" xfId="0" applyFont="1" applyFill="1" applyBorder="1" applyAlignment="1">
      <alignment vertical="center"/>
    </xf>
    <xf numFmtId="0" fontId="45" fillId="17" borderId="32" xfId="0" applyFont="1" applyFill="1" applyBorder="1" applyAlignment="1">
      <alignment horizontal="right" vertical="top"/>
    </xf>
    <xf numFmtId="0" fontId="5" fillId="17" borderId="33" xfId="0" applyFont="1" applyFill="1" applyBorder="1" applyAlignment="1" applyProtection="1">
      <alignment horizontal="center" vertical="center"/>
      <protection hidden="1"/>
    </xf>
    <xf numFmtId="0" fontId="2" fillId="17" borderId="33" xfId="0" applyFont="1" applyFill="1" applyBorder="1" applyAlignment="1">
      <alignment vertical="center"/>
    </xf>
    <xf numFmtId="0" fontId="29" fillId="17" borderId="33" xfId="0" applyFont="1" applyFill="1" applyBorder="1" applyAlignment="1" applyProtection="1">
      <alignment horizontal="center" vertical="center" wrapText="1"/>
      <protection hidden="1"/>
    </xf>
    <xf numFmtId="0" fontId="31" fillId="17" borderId="33" xfId="0" applyFont="1" applyFill="1" applyBorder="1" applyAlignment="1" applyProtection="1">
      <alignment vertical="center" wrapText="1"/>
      <protection hidden="1"/>
    </xf>
    <xf numFmtId="0" fontId="17" fillId="9" borderId="0" xfId="0" applyNumberFormat="1" applyFont="1" applyFill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0" fontId="46" fillId="19" borderId="0" xfId="0" applyFont="1" applyFill="1" applyAlignment="1">
      <alignment horizontal="center" vertical="center"/>
    </xf>
    <xf numFmtId="0" fontId="47" fillId="19" borderId="0" xfId="0" applyFont="1" applyFill="1" applyAlignment="1">
      <alignment horizontal="center" vertical="center"/>
    </xf>
    <xf numFmtId="0" fontId="5" fillId="17" borderId="0" xfId="0" applyNumberFormat="1" applyFont="1" applyFill="1" applyBorder="1" applyAlignment="1" applyProtection="1">
      <alignment horizontal="center" vertical="center"/>
      <protection hidden="1"/>
    </xf>
    <xf numFmtId="0" fontId="8" fillId="13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0" fontId="33" fillId="17" borderId="0" xfId="0" applyFont="1" applyFill="1" applyBorder="1" applyAlignment="1">
      <alignment horizontal="right" vertical="center" indent="1"/>
    </xf>
    <xf numFmtId="0" fontId="1" fillId="0" borderId="26" xfId="0" applyFont="1" applyFill="1" applyBorder="1" applyAlignment="1" applyProtection="1">
      <alignment horizontal="left" vertical="center" wrapText="1"/>
      <protection locked="0"/>
    </xf>
    <xf numFmtId="0" fontId="1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5" xfId="0" applyNumberFormat="1" applyFont="1" applyFill="1" applyBorder="1" applyAlignment="1" applyProtection="1">
      <alignment vertical="center" wrapText="1"/>
      <protection locked="0"/>
    </xf>
    <xf numFmtId="0" fontId="12" fillId="0" borderId="0" xfId="0" applyNumberFormat="1" applyFont="1" applyFill="1" applyAlignment="1">
      <alignment horizontal="center" vertical="center"/>
    </xf>
    <xf numFmtId="0" fontId="48" fillId="0" borderId="0" xfId="0" applyFont="1" applyFill="1" applyBorder="1" applyAlignment="1">
      <alignment horizontal="left" vertical="center"/>
    </xf>
    <xf numFmtId="49" fontId="36" fillId="0" borderId="0" xfId="0" applyNumberFormat="1" applyFont="1" applyFill="1" applyBorder="1" applyAlignment="1">
      <alignment vertical="center" wrapText="1"/>
    </xf>
    <xf numFmtId="49" fontId="36" fillId="0" borderId="0" xfId="0" applyNumberFormat="1" applyFont="1" applyFill="1" applyAlignment="1">
      <alignment vertical="center" wrapText="1"/>
    </xf>
    <xf numFmtId="0" fontId="33" fillId="7" borderId="0" xfId="0" applyFont="1" applyFill="1" applyBorder="1" applyAlignment="1" applyProtection="1">
      <alignment horizontal="center" vertical="center" wrapText="1"/>
      <protection hidden="1"/>
    </xf>
    <xf numFmtId="0" fontId="12" fillId="17" borderId="0" xfId="0" applyFont="1" applyFill="1" applyBorder="1" applyAlignment="1">
      <alignment horizontal="right" vertical="center" indent="1"/>
    </xf>
    <xf numFmtId="0" fontId="33" fillId="17" borderId="7" xfId="0" applyFont="1" applyFill="1" applyBorder="1" applyAlignment="1">
      <alignment horizontal="right" vertical="center" indent="1"/>
    </xf>
    <xf numFmtId="0" fontId="33" fillId="17" borderId="27" xfId="0" applyFont="1" applyFill="1" applyBorder="1" applyAlignment="1">
      <alignment horizontal="right" vertical="center" indent="1"/>
    </xf>
    <xf numFmtId="0" fontId="23" fillId="11" borderId="2" xfId="0" applyFont="1" applyFill="1" applyBorder="1" applyAlignment="1">
      <alignment horizontal="left" vertical="center" indent="1"/>
    </xf>
    <xf numFmtId="0" fontId="12" fillId="17" borderId="33" xfId="0" applyFont="1" applyFill="1" applyBorder="1" applyAlignment="1">
      <alignment horizontal="right" vertical="center" indent="1"/>
    </xf>
    <xf numFmtId="0" fontId="0" fillId="20" borderId="0" xfId="0" applyFill="1" applyAlignment="1">
      <alignment horizontal="center"/>
    </xf>
    <xf numFmtId="49" fontId="0" fillId="20" borderId="0" xfId="0" applyNumberFormat="1" applyFill="1" applyAlignment="1">
      <alignment horizontal="center"/>
    </xf>
    <xf numFmtId="0" fontId="0" fillId="21" borderId="0" xfId="0" applyFill="1" applyAlignment="1">
      <alignment horizontal="center"/>
    </xf>
    <xf numFmtId="49" fontId="0" fillId="21" borderId="0" xfId="0" applyNumberFormat="1" applyFill="1" applyAlignment="1">
      <alignment horizontal="center"/>
    </xf>
    <xf numFmtId="0" fontId="0" fillId="18" borderId="0" xfId="0" applyFill="1" applyAlignment="1">
      <alignment horizontal="center"/>
    </xf>
    <xf numFmtId="49" fontId="0" fillId="18" borderId="0" xfId="0" applyNumberFormat="1" applyFill="1" applyAlignment="1">
      <alignment horizontal="center"/>
    </xf>
    <xf numFmtId="0" fontId="0" fillId="18" borderId="0" xfId="0" applyNumberFormat="1" applyFill="1" applyAlignment="1">
      <alignment horizontal="center"/>
    </xf>
    <xf numFmtId="0" fontId="0" fillId="20" borderId="0" xfId="0" applyNumberFormat="1" applyFill="1" applyAlignment="1">
      <alignment horizontal="center"/>
    </xf>
    <xf numFmtId="0" fontId="46" fillId="19" borderId="0" xfId="0" applyFont="1" applyFill="1" applyAlignment="1">
      <alignment horizontal="centerContinuous" vertical="center"/>
    </xf>
    <xf numFmtId="0" fontId="47" fillId="19" borderId="0" xfId="0" applyFont="1" applyFill="1" applyAlignment="1">
      <alignment horizontal="centerContinuous" vertical="center"/>
    </xf>
    <xf numFmtId="0" fontId="44" fillId="11" borderId="3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0" xfId="0" applyNumberFormat="1" applyFont="1" applyFill="1" applyAlignment="1">
      <alignment vertical="center"/>
    </xf>
    <xf numFmtId="0" fontId="38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19" borderId="34" xfId="0" applyFont="1" applyFill="1" applyBorder="1" applyAlignment="1">
      <alignment horizontal="center"/>
    </xf>
    <xf numFmtId="0" fontId="0" fillId="19" borderId="35" xfId="0" applyFont="1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0" fillId="21" borderId="0" xfId="0" applyNumberFormat="1" applyFill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20" borderId="0" xfId="0" applyFill="1" applyAlignment="1">
      <alignment horizontal="centerContinuous"/>
    </xf>
    <xf numFmtId="49" fontId="0" fillId="20" borderId="0" xfId="0" applyNumberFormat="1" applyFill="1" applyAlignment="1">
      <alignment horizontal="centerContinuous"/>
    </xf>
    <xf numFmtId="0" fontId="0" fillId="21" borderId="0" xfId="0" applyFill="1" applyAlignment="1">
      <alignment horizontal="centerContinuous"/>
    </xf>
    <xf numFmtId="49" fontId="0" fillId="21" borderId="0" xfId="0" applyNumberFormat="1" applyFill="1" applyAlignment="1">
      <alignment horizontal="centerContinuous"/>
    </xf>
    <xf numFmtId="0" fontId="0" fillId="18" borderId="0" xfId="0" applyFill="1" applyAlignment="1">
      <alignment horizontal="centerContinuous"/>
    </xf>
    <xf numFmtId="49" fontId="0" fillId="18" borderId="0" xfId="0" applyNumberFormat="1" applyFill="1" applyAlignment="1">
      <alignment horizontal="centerContinuous"/>
    </xf>
    <xf numFmtId="0" fontId="5" fillId="0" borderId="39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1" fontId="0" fillId="0" borderId="41" xfId="0" applyNumberFormat="1" applyFill="1" applyBorder="1" applyAlignment="1">
      <alignment horizontal="center" vertical="center"/>
    </xf>
    <xf numFmtId="1" fontId="0" fillId="0" borderId="42" xfId="0" applyNumberFormat="1" applyFill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0" fillId="22" borderId="0" xfId="0" applyFont="1" applyFill="1" applyBorder="1" applyAlignment="1" applyProtection="1">
      <alignment vertical="center" wrapText="1"/>
      <protection hidden="1"/>
    </xf>
    <xf numFmtId="0" fontId="0" fillId="0" borderId="0" xfId="0" applyFill="1" applyBorder="1" applyAlignment="1" applyProtection="1">
      <alignment horizontal="left" vertical="top" wrapText="1" indent="1"/>
      <protection locked="0"/>
    </xf>
    <xf numFmtId="0" fontId="37" fillId="3" borderId="0" xfId="0" applyFont="1" applyFill="1" applyBorder="1" applyAlignment="1" applyProtection="1">
      <alignment horizontal="left" vertical="top" wrapText="1"/>
      <protection hidden="1"/>
    </xf>
    <xf numFmtId="0" fontId="37" fillId="3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DDDA"/>
      <color rgb="FF0000FF"/>
      <color rgb="FFFFCCCC"/>
      <color rgb="FFFFFFCC"/>
      <color rgb="FF0000CC"/>
      <color rgb="FF990033"/>
      <color rgb="FF008000"/>
      <color rgb="FF339933"/>
      <color rgb="FF0033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3575883</xdr:colOff>
      <xdr:row>2</xdr:row>
      <xdr:rowOff>80209</xdr:rowOff>
    </xdr:from>
    <xdr:to>
      <xdr:col>4</xdr:col>
      <xdr:colOff>104753</xdr:colOff>
      <xdr:row>2</xdr:row>
      <xdr:rowOff>242114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1DEEBAA-8611-4CC2-B441-FD663B1A0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66708" y="470734"/>
          <a:ext cx="157895" cy="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J42"/>
  <sheetViews>
    <sheetView showGridLines="0" tabSelected="1" zoomScaleNormal="100" workbookViewId="0">
      <pane ySplit="1" topLeftCell="A2" activePane="bottomLeft" state="frozen"/>
      <selection pane="bottomLeft" activeCell="D5" sqref="D5"/>
    </sheetView>
  </sheetViews>
  <sheetFormatPr defaultColWidth="9.140625" defaultRowHeight="15" x14ac:dyDescent="0.25"/>
  <cols>
    <col min="1" max="1" width="0.42578125" style="2" customWidth="1"/>
    <col min="2" max="2" width="4.42578125" style="2" customWidth="1"/>
    <col min="3" max="3" width="38.42578125" style="2" customWidth="1"/>
    <col min="4" max="4" width="54.42578125" style="2" customWidth="1"/>
    <col min="5" max="5" width="9" style="3" bestFit="1" customWidth="1"/>
    <col min="6" max="6" width="0.42578125" style="2" customWidth="1"/>
    <col min="7" max="7" width="22" style="2" customWidth="1"/>
    <col min="8" max="8" width="60.140625" style="2" customWidth="1"/>
    <col min="9" max="9" width="1.140625" style="2" customWidth="1"/>
    <col min="10" max="10" width="18.5703125" style="2" bestFit="1" customWidth="1"/>
    <col min="11" max="16384" width="9.140625" style="2"/>
  </cols>
  <sheetData>
    <row r="1" spans="1:10" ht="28.5" customHeight="1" x14ac:dyDescent="0.25">
      <c r="B1" s="174" t="s">
        <v>147</v>
      </c>
      <c r="C1" s="114"/>
      <c r="D1" s="114"/>
      <c r="E1" s="113" t="s">
        <v>22</v>
      </c>
      <c r="F1" s="102"/>
      <c r="G1" s="115" t="s">
        <v>54</v>
      </c>
      <c r="H1" s="116" t="s">
        <v>74</v>
      </c>
      <c r="I1" s="103"/>
    </row>
    <row r="2" spans="1:10" ht="2.25" customHeight="1" x14ac:dyDescent="0.25">
      <c r="B2" s="117"/>
      <c r="C2" s="118"/>
      <c r="D2" s="118"/>
      <c r="E2" s="119"/>
      <c r="F2" s="118"/>
      <c r="G2" s="120"/>
      <c r="H2" s="121"/>
      <c r="I2" s="122"/>
    </row>
    <row r="3" spans="1:10" ht="23.25" customHeight="1" thickBot="1" x14ac:dyDescent="0.3">
      <c r="B3" s="123" t="s">
        <v>75</v>
      </c>
      <c r="C3" s="124"/>
      <c r="D3" s="124"/>
      <c r="E3" s="123" t="s">
        <v>76</v>
      </c>
      <c r="F3" s="125"/>
      <c r="G3" s="126" t="s">
        <v>28</v>
      </c>
      <c r="H3" s="118"/>
      <c r="I3" s="122"/>
    </row>
    <row r="4" spans="1:10" ht="18.75" customHeight="1" thickBot="1" x14ac:dyDescent="0.3">
      <c r="B4" s="104" t="s">
        <v>26</v>
      </c>
      <c r="C4" s="105" t="s">
        <v>5</v>
      </c>
      <c r="D4" s="106"/>
      <c r="E4" s="107"/>
      <c r="F4" s="126"/>
      <c r="G4" s="108"/>
      <c r="H4" s="109"/>
      <c r="I4" s="127"/>
    </row>
    <row r="5" spans="1:10" ht="15.75" thickBot="1" x14ac:dyDescent="0.3">
      <c r="B5" s="128">
        <v>5</v>
      </c>
      <c r="C5" s="185" t="s">
        <v>1</v>
      </c>
      <c r="D5" s="39"/>
      <c r="E5" s="130" t="str">
        <f>IF(D5="","",VLOOKUP(D5,OC_PMCKod,2,FALSE))</f>
        <v/>
      </c>
      <c r="F5" s="126"/>
      <c r="G5" s="131"/>
      <c r="H5" s="132"/>
      <c r="I5" s="127"/>
    </row>
    <row r="6" spans="1:10" ht="15.75" thickBot="1" x14ac:dyDescent="0.3">
      <c r="B6" s="128">
        <v>6</v>
      </c>
      <c r="C6" s="185" t="s">
        <v>25</v>
      </c>
      <c r="D6" s="40"/>
      <c r="E6" s="130" t="str">
        <f>IF(D$6=Data!A9,Data!B9,IF(D$6=Data!A10,Data!B10,""))</f>
        <v/>
      </c>
      <c r="F6" s="126"/>
      <c r="G6" s="131"/>
      <c r="H6" s="132"/>
      <c r="I6" s="127"/>
    </row>
    <row r="7" spans="1:10" ht="16.5" thickBot="1" x14ac:dyDescent="0.3">
      <c r="B7" s="110" t="s">
        <v>45</v>
      </c>
      <c r="C7" s="188" t="s">
        <v>2</v>
      </c>
      <c r="D7" s="111" t="s">
        <v>45</v>
      </c>
      <c r="E7" s="200" t="str">
        <f>IF(PracKOD&gt;7,".1-","-")</f>
        <v>.1-</v>
      </c>
      <c r="F7" s="126"/>
      <c r="G7" s="108"/>
      <c r="H7" s="109"/>
      <c r="I7" s="127"/>
    </row>
    <row r="8" spans="1:10" ht="15.75" thickBot="1" x14ac:dyDescent="0.3">
      <c r="B8" s="128">
        <v>8</v>
      </c>
      <c r="C8" s="185" t="s">
        <v>202</v>
      </c>
      <c r="D8" s="41"/>
      <c r="E8" s="173" t="str">
        <f>IF(E5="","",IF(D8="","",VLOOKUP(D8,OC_DCaKod,2,FALSE)))</f>
        <v/>
      </c>
      <c r="F8" s="126"/>
      <c r="G8" s="131"/>
      <c r="H8" s="223" t="str">
        <f>IF(E8="#NENÍ_K_DISPOZICI","Hodnota neodpovídá Provedení čidlla! V takovém případě nelze nastavit hlášení chyby, vždy se zobrazí jen:  #NENÍ_K_DISPOZICI","")</f>
        <v/>
      </c>
      <c r="I8" s="127"/>
    </row>
    <row r="9" spans="1:10" ht="15.75" thickBot="1" x14ac:dyDescent="0.3">
      <c r="B9" s="128">
        <v>9</v>
      </c>
      <c r="C9" s="185" t="s">
        <v>24</v>
      </c>
      <c r="D9" s="41"/>
      <c r="E9" s="130" t="str">
        <f>IF(D$9=Data!A30,Data!B30,IF(D$9=Data!A31,Data!B31,IF(D$9=Data!A32,Data!B32,IF(D$9=Data!A33,Data!B33,IF(D$9=Data!A34,Data!B34,"")))))</f>
        <v/>
      </c>
      <c r="F9" s="126"/>
      <c r="G9" s="131"/>
      <c r="H9" s="132"/>
      <c r="I9" s="127"/>
      <c r="J9" s="62"/>
    </row>
    <row r="10" spans="1:10" s="62" customFormat="1" ht="15.75" thickBot="1" x14ac:dyDescent="0.3">
      <c r="A10" s="175"/>
      <c r="B10" s="176">
        <v>10</v>
      </c>
      <c r="C10" s="185" t="s">
        <v>70</v>
      </c>
      <c r="D10" s="41"/>
      <c r="E10" s="130" t="str">
        <f>IF(D10="","",VLOOKUP(D10,OC_KCsSKod,2,FALSE))</f>
        <v/>
      </c>
      <c r="F10" s="126"/>
      <c r="G10" s="131"/>
      <c r="H10" s="132"/>
      <c r="I10" s="127"/>
    </row>
    <row r="11" spans="1:10" ht="15.75" thickBot="1" x14ac:dyDescent="0.3">
      <c r="A11" s="175"/>
      <c r="B11" s="176">
        <v>11</v>
      </c>
      <c r="C11" s="185" t="s">
        <v>126</v>
      </c>
      <c r="D11" s="177"/>
      <c r="E11" s="130" t="str">
        <f>IF(D$11=Data!A39,Data!B39,IF(D$11=Data!A40,Data!B40,IF(D$11=Data!A41,Data!B41,"")))</f>
        <v/>
      </c>
      <c r="F11" s="126"/>
      <c r="G11" s="131"/>
      <c r="H11" s="132"/>
      <c r="I11" s="127"/>
      <c r="J11" s="62"/>
    </row>
    <row r="12" spans="1:10" s="62" customFormat="1" ht="15.75" thickBot="1" x14ac:dyDescent="0.3">
      <c r="A12" s="175"/>
      <c r="B12" s="176">
        <v>12</v>
      </c>
      <c r="C12" s="185" t="s">
        <v>129</v>
      </c>
      <c r="D12" s="179"/>
      <c r="E12" s="130" t="str">
        <f>IF(D$12=Data!A43,Data!B43,(IF(D$12=Data!A44,Data!B44,"")))</f>
        <v/>
      </c>
      <c r="F12" s="126"/>
      <c r="G12" s="131"/>
      <c r="H12" s="161" t="str">
        <f>IF(E6="5",IF(E12="1","Měření tlaku je možné pouze u kompaktního provedení -  viz ř. 6",""),"")</f>
        <v/>
      </c>
      <c r="I12" s="127"/>
    </row>
    <row r="13" spans="1:10" ht="15.75" thickBot="1" x14ac:dyDescent="0.3">
      <c r="A13" s="175"/>
      <c r="B13" s="176">
        <v>13</v>
      </c>
      <c r="C13" s="185" t="s">
        <v>71</v>
      </c>
      <c r="D13" s="178"/>
      <c r="E13" s="130" t="str">
        <f>IF(D$13=Data!A46,Data!B46,IF(D$13=Data!A47,Data!B47,IF(D$13=Data!A48,Data!B48,"")))</f>
        <v/>
      </c>
      <c r="F13" s="126"/>
      <c r="G13" s="131"/>
      <c r="H13" s="161" t="str">
        <f>IF(AND(E13="2",E12="0"),"Nelze, měření tlaku není požadováno - viz ř. 12",IF(E11="2",IF(E13="2","Tuto možnost nelze kombinovat s proudovým výstupem v řádce 11.",""),""))</f>
        <v/>
      </c>
      <c r="I13" s="127"/>
      <c r="J13" s="62"/>
    </row>
    <row r="14" spans="1:10" ht="15.75" thickBot="1" x14ac:dyDescent="0.3">
      <c r="A14" s="175"/>
      <c r="B14" s="176">
        <v>14</v>
      </c>
      <c r="C14" s="185" t="s">
        <v>123</v>
      </c>
      <c r="D14" s="179"/>
      <c r="E14" s="130" t="str">
        <f>IF(D14=Data!A50,Data!B50,IF(D14=Data!A51,Data!B51,""))</f>
        <v/>
      </c>
      <c r="F14" s="126"/>
      <c r="G14" s="160" t="str">
        <f>IF(D14="",IF(D10="","",D10),"")</f>
        <v/>
      </c>
      <c r="H14" s="161" t="str">
        <f>IF(E14&lt;&gt;"",IF(E6="4",IF(E10=E14,"","U kompaktního provedení musí být krytí skříňky i čidla shodné!"),""),"")</f>
        <v/>
      </c>
      <c r="I14" s="127"/>
      <c r="J14" s="62"/>
    </row>
    <row r="15" spans="1:10" ht="15.75" thickBot="1" x14ac:dyDescent="0.3">
      <c r="A15" s="175"/>
      <c r="B15" s="176">
        <v>15</v>
      </c>
      <c r="C15" s="189" t="s">
        <v>132</v>
      </c>
      <c r="D15" s="38"/>
      <c r="E15" s="165" t="str">
        <f>IF(D15="","",VLOOKUP(D15,OC_SppAKod,2,FALSE))</f>
        <v/>
      </c>
      <c r="F15" s="166"/>
      <c r="G15" s="167"/>
      <c r="H15" s="168"/>
      <c r="I15" s="164" t="s">
        <v>65</v>
      </c>
      <c r="J15" s="62"/>
    </row>
    <row r="16" spans="1:10" ht="16.5" thickBot="1" x14ac:dyDescent="0.3">
      <c r="B16" s="110" t="s">
        <v>45</v>
      </c>
      <c r="C16" s="188" t="s">
        <v>158</v>
      </c>
      <c r="D16" s="111" t="s">
        <v>45</v>
      </c>
      <c r="E16" s="112" t="s">
        <v>0</v>
      </c>
      <c r="F16" s="162"/>
      <c r="G16" s="108"/>
      <c r="H16" s="109"/>
      <c r="I16" s="127"/>
      <c r="J16" s="62"/>
    </row>
    <row r="17" spans="2:10" ht="15.75" thickBot="1" x14ac:dyDescent="0.3">
      <c r="B17" s="176">
        <v>17</v>
      </c>
      <c r="C17" s="185" t="s">
        <v>159</v>
      </c>
      <c r="D17" s="8"/>
      <c r="E17" s="130" t="str">
        <f>IF(D17="","",(VLOOKUP(D17,OC_MPKod,2,FALSE)))</f>
        <v/>
      </c>
      <c r="F17" s="118"/>
      <c r="G17" s="133"/>
      <c r="H17" s="184" t="str">
        <f>IF(OR(E17=3,E17=5,E17=7),"s kalibračním protokolem","")</f>
        <v/>
      </c>
      <c r="I17" s="134"/>
      <c r="J17" s="62"/>
    </row>
    <row r="18" spans="2:10" ht="16.5" thickBot="1" x14ac:dyDescent="0.3">
      <c r="B18" s="110" t="s">
        <v>45</v>
      </c>
      <c r="C18" s="105" t="s">
        <v>33</v>
      </c>
      <c r="D18" s="111" t="s">
        <v>45</v>
      </c>
      <c r="E18" s="112" t="s">
        <v>0</v>
      </c>
      <c r="F18" s="162"/>
      <c r="G18" s="108"/>
      <c r="H18" s="109"/>
      <c r="I18" s="127"/>
      <c r="J18" s="62"/>
    </row>
    <row r="19" spans="2:10" ht="15.75" thickBot="1" x14ac:dyDescent="0.3">
      <c r="B19" s="176">
        <v>19</v>
      </c>
      <c r="C19" s="129" t="s">
        <v>141</v>
      </c>
      <c r="D19" s="43"/>
      <c r="E19" s="135" t="str">
        <f>IF(D19="","",IF(D19=0,"000",IF(D19&gt;0,D19,"")))</f>
        <v/>
      </c>
      <c r="F19" s="118"/>
      <c r="G19" s="133"/>
      <c r="H19" s="136"/>
      <c r="I19" s="134"/>
      <c r="J19" s="62"/>
    </row>
    <row r="20" spans="2:10" s="62" customFormat="1" ht="15.75" thickBot="1" x14ac:dyDescent="0.3">
      <c r="B20" s="176">
        <v>20</v>
      </c>
      <c r="C20" s="129" t="s">
        <v>142</v>
      </c>
      <c r="D20" s="43"/>
      <c r="E20" s="130" t="str">
        <f>IF(D20="","",VLOOKUP(D20,OC_JVMKod,2,FALSE))</f>
        <v/>
      </c>
      <c r="F20" s="118"/>
      <c r="G20" s="133"/>
      <c r="H20" s="136"/>
      <c r="I20" s="134"/>
    </row>
    <row r="21" spans="2:10" ht="15.75" thickBot="1" x14ac:dyDescent="0.3">
      <c r="B21" s="176">
        <v>21</v>
      </c>
      <c r="C21" s="129" t="s">
        <v>34</v>
      </c>
      <c r="D21" s="8"/>
      <c r="E21" s="130" t="str">
        <f>IF(D21=Data!A71,Data!B71,IF(D21=Data!A72,Data!B72,IF(D21=Data!A73,Data!B73,"")))</f>
        <v/>
      </c>
      <c r="F21" s="118"/>
      <c r="G21" s="133"/>
      <c r="H21" s="136"/>
      <c r="I21" s="134"/>
    </row>
    <row r="22" spans="2:10" ht="15.75" thickBot="1" x14ac:dyDescent="0.3">
      <c r="B22" s="176">
        <v>22</v>
      </c>
      <c r="C22" s="129" t="s">
        <v>35</v>
      </c>
      <c r="D22" s="8"/>
      <c r="E22" s="130" t="str">
        <f>IF(D22=Data!A75,Data!B75,IF(D22=Data!A76,Data!B76,IF(D22=Data!A77,Data!B77,IF(D22=Data!A78,Data!B78,""))))</f>
        <v/>
      </c>
      <c r="F22" s="118"/>
      <c r="G22" s="133"/>
      <c r="H22" s="136"/>
      <c r="I22" s="134"/>
    </row>
    <row r="23" spans="2:10" ht="15.75" thickBot="1" x14ac:dyDescent="0.3">
      <c r="B23" s="176">
        <v>23</v>
      </c>
      <c r="C23" s="129" t="s">
        <v>36</v>
      </c>
      <c r="D23" s="8"/>
      <c r="E23" s="130" t="str">
        <f>IF(D23=Data!A80,Data!B80,IF(D23=Data!A81,Data!B81,IF(D23=Data!A82,Data!B82,IF(D23=Data!A83,Data!B83,IF(D23=Data!A84,Data!B84,IF(D23=Data!A85,Data!B85,""))))))</f>
        <v/>
      </c>
      <c r="F23" s="118"/>
      <c r="G23" s="133"/>
      <c r="H23" s="136"/>
      <c r="I23" s="134"/>
    </row>
    <row r="24" spans="2:10" ht="16.5" thickBot="1" x14ac:dyDescent="0.3">
      <c r="B24" s="110" t="s">
        <v>45</v>
      </c>
      <c r="C24" s="105" t="s">
        <v>46</v>
      </c>
      <c r="D24" s="111" t="s">
        <v>45</v>
      </c>
      <c r="E24" s="112" t="s">
        <v>0</v>
      </c>
      <c r="F24" s="163"/>
      <c r="G24" s="108"/>
      <c r="H24" s="109"/>
      <c r="I24" s="127"/>
    </row>
    <row r="25" spans="2:10" ht="15.75" thickBot="1" x14ac:dyDescent="0.3">
      <c r="B25" s="186">
        <v>25</v>
      </c>
      <c r="C25" s="137" t="s">
        <v>53</v>
      </c>
      <c r="D25" s="138" t="str">
        <f>IF(D17="","",IF(PracKOD&gt;7,Data!A88,Data!A87))</f>
        <v/>
      </c>
      <c r="E25" s="130" t="str">
        <f>IF(D25=Data!A87,Data!B87,IF(D25=Data!A88,Data!B88,""))</f>
        <v/>
      </c>
      <c r="F25" s="139"/>
      <c r="G25" s="140"/>
      <c r="H25" s="141"/>
      <c r="I25" s="142"/>
    </row>
    <row r="26" spans="2:10" s="62" customFormat="1" ht="18" thickBot="1" x14ac:dyDescent="0.3">
      <c r="B26" s="187">
        <v>26</v>
      </c>
      <c r="C26" s="143" t="s">
        <v>66</v>
      </c>
      <c r="D26" s="69"/>
      <c r="E26" s="73"/>
      <c r="F26" s="139"/>
      <c r="G26" s="140"/>
      <c r="H26" s="141"/>
      <c r="I26" s="142"/>
    </row>
    <row r="27" spans="2:10" ht="9.75" customHeight="1" thickBot="1" x14ac:dyDescent="0.3">
      <c r="E27" s="32"/>
      <c r="H27" s="17"/>
    </row>
    <row r="28" spans="2:10" ht="20.25" customHeight="1" x14ac:dyDescent="0.2">
      <c r="B28" s="144"/>
      <c r="C28" s="145" t="s">
        <v>23</v>
      </c>
      <c r="D28" s="146"/>
      <c r="E28" s="147"/>
      <c r="F28" s="147"/>
      <c r="G28" s="148" t="s">
        <v>50</v>
      </c>
      <c r="H28" s="149"/>
      <c r="I28" s="150"/>
    </row>
    <row r="29" spans="2:10" ht="19.5" customHeight="1" x14ac:dyDescent="0.25">
      <c r="B29" s="151"/>
      <c r="C29" s="71" t="str">
        <f>IF(Nezadano=0,Tech!B4&amp;Tech!B5&amp;Tech!B6&amp;Tech!B7&amp;Tech!B8&amp;Tech!B9&amp;Tech!B10&amp;Tech!B11&amp;Tech!B12&amp;Tech!B13&amp;Tech!B14&amp;Tech!B15&amp;Tech!B16&amp;Tech!B17&amp;Tech!B18&amp;Tech!B19&amp;Tech!B20&amp;Tech!B21&amp;Tech!B22&amp;Tech!B23&amp;Tech!B24&amp;Tech!B25,"Úplné objednací číslo se vygeneruje až po zadání všech parametrů.")</f>
        <v>Úplné objednací číslo se vygeneruje až po zadání všech parametrů.</v>
      </c>
      <c r="D29" s="72"/>
      <c r="E29" s="152"/>
      <c r="F29" s="152"/>
      <c r="G29" s="153" t="s">
        <v>56</v>
      </c>
      <c r="H29" s="154"/>
      <c r="I29" s="122"/>
    </row>
    <row r="30" spans="2:10" ht="19.5" customHeight="1" thickBot="1" x14ac:dyDescent="0.3">
      <c r="B30" s="155"/>
      <c r="C30" s="96" t="str">
        <f>IF(NezadanHW=0,Tech!B4&amp;Tech!B5&amp;Tech!B6&amp;Tech!B7&amp;Tech!B8&amp;Tech!B9&amp;Tech!B10&amp;Tech!B11&amp;Tech!B12&amp;Tech!B13&amp;Tech!B14,"")</f>
        <v/>
      </c>
      <c r="D30" s="64" t="str">
        <f>IF(NezadanHW=0,"← Část Objednacího čísla definující konstrukci výrobku.","")</f>
        <v/>
      </c>
      <c r="E30" s="156"/>
      <c r="F30" s="157"/>
      <c r="G30" s="158"/>
      <c r="H30" s="158"/>
      <c r="I30" s="159"/>
    </row>
    <row r="31" spans="2:10" ht="9.75" customHeight="1" thickBot="1" x14ac:dyDescent="0.3">
      <c r="E31" s="32"/>
      <c r="H31" s="17"/>
      <c r="I31" s="222" t="str">
        <f>IF(Nezadano&gt;=0,Tech!B4&amp;Tech!B5&amp;Tech!B6&amp;Tech!B7&amp;Tech!B8&amp;Tech!B9&amp;Tech!B10&amp;Tech!B11&amp;Tech!B12&amp;Tech!B13&amp;Tech!B14&amp;Tech!B15&amp;Tech!B16&amp;Tech!B17&amp;Tech!B18&amp;Tech!B19&amp;Tech!B20&amp;Tech!B21&amp;Tech!B22&amp;Tech!B23&amp;Tech!B24&amp;Tech!B25,"")</f>
        <v>FL50.1----</v>
      </c>
    </row>
    <row r="32" spans="2:10" ht="23.25" customHeight="1" x14ac:dyDescent="0.25">
      <c r="B32" s="15"/>
      <c r="C32" s="16" t="s">
        <v>78</v>
      </c>
      <c r="D32" s="101"/>
      <c r="E32" s="52"/>
      <c r="F32" s="100"/>
      <c r="G32" s="55" t="s">
        <v>55</v>
      </c>
      <c r="H32" s="56"/>
      <c r="I32" s="59"/>
    </row>
    <row r="33" spans="2:9" ht="145.5" customHeight="1" x14ac:dyDescent="0.25">
      <c r="B33" s="10"/>
      <c r="C33" s="224"/>
      <c r="D33" s="224"/>
      <c r="E33" s="53"/>
      <c r="F33" s="11"/>
      <c r="G33" s="225" t="str">
        <f>SoupisNP</f>
        <v/>
      </c>
      <c r="H33" s="226"/>
      <c r="I33" s="60"/>
    </row>
    <row r="34" spans="2:9" ht="8.25" customHeight="1" thickBot="1" x14ac:dyDescent="0.3">
      <c r="B34" s="10"/>
      <c r="C34" s="11"/>
      <c r="D34" s="11"/>
      <c r="E34" s="53"/>
      <c r="F34" s="11"/>
      <c r="G34" s="11"/>
      <c r="H34" s="57"/>
      <c r="I34" s="60"/>
    </row>
    <row r="35" spans="2:9" ht="17.45" customHeight="1" thickBot="1" x14ac:dyDescent="0.3">
      <c r="B35" s="12"/>
      <c r="C35" s="9" t="s">
        <v>49</v>
      </c>
      <c r="D35" s="33"/>
      <c r="E35" s="53"/>
      <c r="F35" s="11"/>
      <c r="G35" s="11"/>
      <c r="H35" s="57"/>
      <c r="I35" s="60"/>
    </row>
    <row r="36" spans="2:9" ht="17.45" customHeight="1" thickBot="1" x14ac:dyDescent="0.3">
      <c r="B36" s="12"/>
      <c r="C36" s="9" t="s">
        <v>57</v>
      </c>
      <c r="D36" s="44"/>
      <c r="E36" s="53"/>
      <c r="F36" s="11"/>
      <c r="G36" s="11"/>
      <c r="H36" s="57"/>
      <c r="I36" s="60"/>
    </row>
    <row r="37" spans="2:9" ht="17.45" customHeight="1" thickBot="1" x14ac:dyDescent="0.3">
      <c r="B37" s="12"/>
      <c r="C37" s="9" t="s">
        <v>68</v>
      </c>
      <c r="D37" s="44"/>
      <c r="E37" s="53"/>
      <c r="F37" s="11"/>
      <c r="G37" s="11"/>
      <c r="H37" s="57"/>
      <c r="I37" s="60"/>
    </row>
    <row r="38" spans="2:9" ht="17.45" customHeight="1" thickBot="1" x14ac:dyDescent="0.3">
      <c r="B38" s="12"/>
      <c r="C38" s="9" t="s">
        <v>58</v>
      </c>
      <c r="D38" s="44"/>
      <c r="E38" s="53"/>
      <c r="F38" s="11"/>
      <c r="G38" s="11"/>
      <c r="H38" s="57"/>
      <c r="I38" s="60"/>
    </row>
    <row r="39" spans="2:9" s="62" customFormat="1" ht="17.45" customHeight="1" thickBot="1" x14ac:dyDescent="0.3">
      <c r="B39" s="12"/>
      <c r="C39" s="9" t="s">
        <v>59</v>
      </c>
      <c r="D39" s="44"/>
      <c r="E39" s="53"/>
      <c r="F39" s="11"/>
      <c r="G39" s="11"/>
      <c r="H39" s="57"/>
      <c r="I39" s="60"/>
    </row>
    <row r="40" spans="2:9" ht="17.45" customHeight="1" thickBot="1" x14ac:dyDescent="0.3">
      <c r="B40" s="12"/>
      <c r="C40" s="9" t="s">
        <v>67</v>
      </c>
      <c r="D40" s="45"/>
      <c r="E40" s="53"/>
      <c r="F40" s="11"/>
      <c r="G40" s="11"/>
      <c r="H40" s="57"/>
      <c r="I40" s="60"/>
    </row>
    <row r="41" spans="2:9" ht="8.25" customHeight="1" thickBot="1" x14ac:dyDescent="0.3">
      <c r="B41" s="13"/>
      <c r="C41" s="14"/>
      <c r="D41" s="14"/>
      <c r="E41" s="54"/>
      <c r="F41" s="14"/>
      <c r="G41" s="14"/>
      <c r="H41" s="58"/>
      <c r="I41" s="61"/>
    </row>
    <row r="42" spans="2:9" ht="17.25" customHeight="1" x14ac:dyDescent="0.25">
      <c r="B42" s="227" t="s">
        <v>222</v>
      </c>
      <c r="C42" s="30"/>
      <c r="D42" s="30"/>
      <c r="E42" s="31"/>
      <c r="F42" s="30"/>
      <c r="G42" s="30"/>
      <c r="H42" s="30"/>
      <c r="I42" s="30"/>
    </row>
  </sheetData>
  <sheetProtection algorithmName="SHA-512" hashValue="5dherPj/6yDZpgJVmrkgj6kQFW1i6kxWcg6utiL3NxCzDfu7dgQar7RKXro3JTlu0wd+uCi3NIvBp7VaVhxMpQ==" saltValue="cwBWPqMSB/FEwcA6XEfjeg==" spinCount="100000" sheet="1" formatColumns="0" formatRows="0"/>
  <mergeCells count="2">
    <mergeCell ref="C33:D33"/>
    <mergeCell ref="G33:H33"/>
  </mergeCells>
  <dataValidations count="16">
    <dataValidation type="list" allowBlank="1" showInputMessage="1" showErrorMessage="1" sqref="D5" xr:uid="{00000000-0002-0000-0000-000000000000}">
      <formula1>OC_PMC</formula1>
    </dataValidation>
    <dataValidation type="list" allowBlank="1" showInputMessage="1" showErrorMessage="1" sqref="D6" xr:uid="{00000000-0002-0000-0000-000001000000}">
      <formula1>OC_VaPP</formula1>
    </dataValidation>
    <dataValidation type="list" allowBlank="1" showErrorMessage="1" promptTitle="Nejprve zadejte Provedení čidla" prompt="Pokud se po rozvinutí nabídky nic nezobrazí, nebo se zobrazí jen část, pak v okně nabídky posuňte posuvník směrem nahoru!_x000a_" sqref="D8" xr:uid="{00000000-0002-0000-0000-000002000000}">
      <formula1>OC_DC</formula1>
    </dataValidation>
    <dataValidation type="list" allowBlank="1" showInputMessage="1" showErrorMessage="1" sqref="D9" xr:uid="{00000000-0002-0000-0000-000003000000}">
      <formula1>OC_PC</formula1>
    </dataValidation>
    <dataValidation type="list" allowBlank="1" showInputMessage="1" showErrorMessage="1" sqref="D11" xr:uid="{00000000-0002-0000-0000-000004000000}">
      <formula1>OC_JT</formula1>
    </dataValidation>
    <dataValidation type="list" allowBlank="1" showInputMessage="1" showErrorMessage="1" sqref="D13" xr:uid="{00000000-0002-0000-0000-000005000000}">
      <formula1>OC_MPTM</formula1>
    </dataValidation>
    <dataValidation type="list" allowBlank="1" showInputMessage="1" showErrorMessage="1" sqref="D14" xr:uid="{00000000-0002-0000-0000-000006000000}">
      <formula1>OC_SVE</formula1>
    </dataValidation>
    <dataValidation type="list" allowBlank="1" showInputMessage="1" showErrorMessage="1" sqref="D17" xr:uid="{00000000-0002-0000-0000-000007000000}">
      <formula1>OC_MP</formula1>
    </dataValidation>
    <dataValidation type="list" allowBlank="1" showInputMessage="1" showErrorMessage="1" sqref="D22" xr:uid="{00000000-0002-0000-0000-000008000000}">
      <formula1>OC_ZP</formula1>
    </dataValidation>
    <dataValidation type="list" allowBlank="1" showInputMessage="1" showErrorMessage="1" sqref="D23" xr:uid="{00000000-0002-0000-0000-000009000000}">
      <formula1>OC_Z</formula1>
    </dataValidation>
    <dataValidation type="list" allowBlank="1" showInputMessage="1" showErrorMessage="1" sqref="D21" xr:uid="{00000000-0002-0000-0000-00000A000000}">
      <formula1>OC_B</formula1>
    </dataValidation>
    <dataValidation type="whole" allowBlank="1" showInputMessage="1" showErrorMessage="1" sqref="D19" xr:uid="{00000000-0002-0000-0000-00000B000000}">
      <formula1>0</formula1>
      <formula2>999</formula2>
    </dataValidation>
    <dataValidation type="list" allowBlank="1" showInputMessage="1" showErrorMessage="1" sqref="D10" xr:uid="{00000000-0002-0000-0000-00000C000000}">
      <formula1>OC_KCsS</formula1>
    </dataValidation>
    <dataValidation type="list" allowBlank="1" showInputMessage="1" showErrorMessage="1" sqref="D12" xr:uid="{00000000-0002-0000-0000-00000D000000}">
      <formula1>OC_MVP</formula1>
    </dataValidation>
    <dataValidation type="list" allowBlank="1" showInputMessage="1" showErrorMessage="1" sqref="D15" xr:uid="{00000000-0002-0000-0000-00000E000000}">
      <formula1>OC_SppA</formula1>
    </dataValidation>
    <dataValidation type="list" allowBlank="1" showInputMessage="1" showErrorMessage="1" sqref="D20" xr:uid="{00000000-0002-0000-0000-00000F000000}">
      <formula1>OC_JVM</formula1>
    </dataValidation>
  </dataValidations>
  <pageMargins left="0.62992125984251968" right="0.23622047244094491" top="0.74803149606299213" bottom="0.74803149606299213" header="0.31496062992125984" footer="0.31496062992125984"/>
  <pageSetup paperSize="9" scale="88" fitToHeight="0" orientation="portrait" r:id="rId1"/>
  <headerFooter>
    <oddFooter>&amp;L&amp;"-,Kurzíva"&amp;10Tisk dne: &amp;D&amp;C&amp;"-,Kurzíva"&amp;10&amp;F&amp;R&amp;"-,Kurzíva"&amp;10&amp;P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8"/>
  <sheetViews>
    <sheetView zoomScaleNormal="100" workbookViewId="0">
      <pane ySplit="1" topLeftCell="A2" activePane="bottomLeft" state="frozen"/>
      <selection pane="bottomLeft" activeCell="D14" sqref="D14"/>
    </sheetView>
  </sheetViews>
  <sheetFormatPr defaultRowHeight="15" x14ac:dyDescent="0.25"/>
  <cols>
    <col min="1" max="1" width="56.5703125" customWidth="1"/>
    <col min="3" max="3" width="9.140625" style="89"/>
    <col min="4" max="4" width="31.5703125" customWidth="1"/>
    <col min="5" max="5" width="9" bestFit="1" customWidth="1"/>
    <col min="6" max="6" width="11.7109375" customWidth="1"/>
    <col min="7" max="7" width="4.42578125" style="89" bestFit="1" customWidth="1"/>
    <col min="8" max="8" width="11.7109375" customWidth="1"/>
    <col min="9" max="9" width="4.42578125" style="89" bestFit="1" customWidth="1"/>
    <col min="10" max="10" width="11.7109375" customWidth="1"/>
    <col min="11" max="11" width="5.140625" style="89" customWidth="1"/>
    <col min="12" max="12" width="11.7109375" customWidth="1"/>
    <col min="13" max="13" width="4.42578125" style="89" bestFit="1" customWidth="1"/>
    <col min="14" max="14" width="11.7109375" customWidth="1"/>
    <col min="15" max="15" width="4.42578125" customWidth="1"/>
    <col min="16" max="16" width="11.7109375" customWidth="1"/>
    <col min="17" max="17" width="4.42578125" customWidth="1"/>
  </cols>
  <sheetData>
    <row r="1" spans="1:17" x14ac:dyDescent="0.25">
      <c r="A1" s="77" t="s">
        <v>1</v>
      </c>
      <c r="B1" s="70" t="s">
        <v>62</v>
      </c>
      <c r="C1" s="219" t="s">
        <v>176</v>
      </c>
      <c r="D1" s="99" t="s">
        <v>80</v>
      </c>
    </row>
    <row r="2" spans="1:17" x14ac:dyDescent="0.25">
      <c r="A2" s="86" t="s">
        <v>150</v>
      </c>
      <c r="B2" s="78">
        <v>2</v>
      </c>
      <c r="C2" s="220">
        <v>2</v>
      </c>
      <c r="D2" s="97"/>
      <c r="F2" s="89"/>
      <c r="H2" s="89"/>
      <c r="J2" s="89"/>
    </row>
    <row r="3" spans="1:17" s="89" customFormat="1" x14ac:dyDescent="0.25">
      <c r="A3" s="86" t="s">
        <v>151</v>
      </c>
      <c r="B3" s="78">
        <v>4</v>
      </c>
      <c r="C3" s="220">
        <v>4</v>
      </c>
      <c r="D3" s="97"/>
    </row>
    <row r="4" spans="1:17" s="89" customFormat="1" x14ac:dyDescent="0.25">
      <c r="A4" s="86" t="s">
        <v>148</v>
      </c>
      <c r="B4" s="78">
        <v>2</v>
      </c>
      <c r="C4" s="220">
        <v>8</v>
      </c>
      <c r="D4" s="97"/>
    </row>
    <row r="5" spans="1:17" s="89" customFormat="1" x14ac:dyDescent="0.25">
      <c r="A5" s="86" t="s">
        <v>149</v>
      </c>
      <c r="B5" s="78">
        <v>4</v>
      </c>
      <c r="C5" s="220">
        <v>9</v>
      </c>
      <c r="D5" s="97"/>
      <c r="E5" s="208" t="s">
        <v>212</v>
      </c>
      <c r="F5" s="4" t="s">
        <v>211</v>
      </c>
    </row>
    <row r="6" spans="1:17" s="89" customFormat="1" x14ac:dyDescent="0.25">
      <c r="A6" s="86" t="s">
        <v>86</v>
      </c>
      <c r="B6" s="78">
        <v>3</v>
      </c>
      <c r="C6" s="220">
        <v>3</v>
      </c>
      <c r="D6" s="97"/>
      <c r="E6" s="211" t="s">
        <v>213</v>
      </c>
      <c r="F6" s="212" t="s">
        <v>203</v>
      </c>
      <c r="G6" s="213"/>
      <c r="H6" s="214" t="s">
        <v>216</v>
      </c>
      <c r="I6" s="215"/>
      <c r="J6" s="216" t="s">
        <v>206</v>
      </c>
      <c r="K6" s="217"/>
      <c r="L6" s="214" t="s">
        <v>217</v>
      </c>
      <c r="M6" s="215"/>
      <c r="N6" s="212" t="s">
        <v>205</v>
      </c>
      <c r="O6" s="213"/>
      <c r="P6" s="216" t="s">
        <v>209</v>
      </c>
      <c r="Q6" s="217"/>
    </row>
    <row r="7" spans="1:17" s="74" customFormat="1" x14ac:dyDescent="0.25">
      <c r="A7" s="86" t="s">
        <v>85</v>
      </c>
      <c r="B7" s="78">
        <v>5</v>
      </c>
      <c r="C7" s="221">
        <v>5</v>
      </c>
      <c r="D7" s="98"/>
      <c r="E7" s="210" t="s">
        <v>214</v>
      </c>
      <c r="F7" s="212" t="s">
        <v>204</v>
      </c>
      <c r="G7" s="213"/>
      <c r="H7" s="214" t="s">
        <v>215</v>
      </c>
      <c r="I7" s="215"/>
      <c r="J7" s="216" t="s">
        <v>207</v>
      </c>
      <c r="K7" s="217"/>
      <c r="L7" s="214" t="s">
        <v>218</v>
      </c>
      <c r="M7" s="215"/>
      <c r="N7" s="212" t="s">
        <v>208</v>
      </c>
      <c r="O7" s="213"/>
      <c r="P7" s="216" t="s">
        <v>210</v>
      </c>
      <c r="Q7" s="217"/>
    </row>
    <row r="8" spans="1:17" x14ac:dyDescent="0.25">
      <c r="A8" s="77" t="s">
        <v>25</v>
      </c>
      <c r="B8" s="79"/>
      <c r="C8" s="79"/>
      <c r="D8" s="98"/>
      <c r="F8" s="4" t="s">
        <v>201</v>
      </c>
      <c r="N8" s="89"/>
    </row>
    <row r="9" spans="1:17" x14ac:dyDescent="0.25">
      <c r="A9" s="86" t="s">
        <v>124</v>
      </c>
      <c r="B9" s="80" t="s">
        <v>31</v>
      </c>
      <c r="C9" s="80"/>
      <c r="D9" s="98"/>
      <c r="E9" s="206" t="s">
        <v>177</v>
      </c>
      <c r="F9" s="198" t="s">
        <v>153</v>
      </c>
      <c r="G9" s="198"/>
      <c r="H9" s="199" t="s">
        <v>154</v>
      </c>
      <c r="I9" s="199"/>
      <c r="J9" s="198" t="s">
        <v>153</v>
      </c>
      <c r="K9" s="198"/>
      <c r="L9" s="199" t="s">
        <v>154</v>
      </c>
      <c r="M9" s="199"/>
      <c r="N9" s="198" t="s">
        <v>156</v>
      </c>
      <c r="O9" s="198"/>
      <c r="P9" s="198" t="s">
        <v>156</v>
      </c>
      <c r="Q9" s="198"/>
    </row>
    <row r="10" spans="1:17" ht="15.75" thickBot="1" x14ac:dyDescent="0.3">
      <c r="A10" s="86" t="s">
        <v>125</v>
      </c>
      <c r="B10" s="80" t="s">
        <v>32</v>
      </c>
      <c r="C10" s="80"/>
      <c r="D10" s="98"/>
      <c r="E10" s="207" t="s">
        <v>178</v>
      </c>
      <c r="F10" s="171" t="s">
        <v>152</v>
      </c>
      <c r="G10" s="171" t="s">
        <v>62</v>
      </c>
      <c r="H10" s="172" t="s">
        <v>152</v>
      </c>
      <c r="I10" s="172" t="s">
        <v>62</v>
      </c>
      <c r="J10" s="171" t="s">
        <v>155</v>
      </c>
      <c r="K10" s="171" t="s">
        <v>62</v>
      </c>
      <c r="L10" s="172" t="s">
        <v>155</v>
      </c>
      <c r="M10" s="172" t="s">
        <v>62</v>
      </c>
      <c r="N10" s="171" t="s">
        <v>152</v>
      </c>
      <c r="O10" s="171" t="s">
        <v>62</v>
      </c>
      <c r="P10" s="171" t="s">
        <v>155</v>
      </c>
      <c r="Q10" s="171" t="s">
        <v>62</v>
      </c>
    </row>
    <row r="11" spans="1:17" ht="15.75" thickBot="1" x14ac:dyDescent="0.3">
      <c r="A11" s="77" t="s">
        <v>87</v>
      </c>
      <c r="B11" s="79"/>
      <c r="C11" s="79"/>
      <c r="D11" s="98"/>
      <c r="E11" s="218" t="str">
        <f>IF(Specifikace!D5="","",VLOOKUP(Specifikace!D5,OC_PMCKod,3,FALSE))</f>
        <v/>
      </c>
      <c r="F11" s="204">
        <v>2</v>
      </c>
      <c r="G11" s="204"/>
      <c r="H11" s="204">
        <v>3</v>
      </c>
      <c r="I11" s="204"/>
      <c r="J11" s="204">
        <v>4</v>
      </c>
      <c r="K11" s="204"/>
      <c r="L11" s="204">
        <v>5</v>
      </c>
      <c r="M11" s="204"/>
      <c r="N11" s="204">
        <v>8</v>
      </c>
      <c r="O11" s="204"/>
      <c r="P11" s="204">
        <v>9</v>
      </c>
      <c r="Q11" s="205"/>
    </row>
    <row r="12" spans="1:17" x14ac:dyDescent="0.25">
      <c r="A12" s="75" t="str">
        <f>IF(PracKOD=2,F12,IF(PracKOD=3,H12,IF(PracKOD=4,J12,IF(PracKOD=5,L12,IF(PracKOD=8,N12,IF(PracKOD=9,P12,""))))))</f>
        <v/>
      </c>
      <c r="B12" s="202" t="str">
        <f t="shared" ref="B12:B28" si="0">IF(PracKOD=2,G12,IF(PracKOD=3,I12,IF(PracKOD=4,K12,IF(PracKOD=5,M12,IF(PracKOD=8,O12,IF(PracKOD=9,Q12,""))))))</f>
        <v/>
      </c>
      <c r="C12" s="202"/>
      <c r="D12" s="98"/>
      <c r="E12" s="84"/>
      <c r="F12" s="190" t="s">
        <v>180</v>
      </c>
      <c r="G12" s="191" t="s">
        <v>6</v>
      </c>
      <c r="H12" s="192" t="s">
        <v>190</v>
      </c>
      <c r="I12" s="193" t="s">
        <v>83</v>
      </c>
      <c r="J12" s="194" t="s">
        <v>183</v>
      </c>
      <c r="K12" s="195" t="s">
        <v>15</v>
      </c>
      <c r="L12" s="192" t="s">
        <v>191</v>
      </c>
      <c r="M12" s="193" t="s">
        <v>104</v>
      </c>
      <c r="N12" s="190" t="s">
        <v>182</v>
      </c>
      <c r="O12" s="191" t="s">
        <v>161</v>
      </c>
      <c r="P12" s="194" t="s">
        <v>182</v>
      </c>
      <c r="Q12" s="195" t="s">
        <v>168</v>
      </c>
    </row>
    <row r="13" spans="1:17" s="74" customFormat="1" x14ac:dyDescent="0.25">
      <c r="A13" s="75" t="str">
        <f>IF(PracKOD=2,F13,IF(PracKOD=3,H13,IF(PracKOD=4,J13,IF(PracKOD=5,L13,IF(PracKOD=8,N13,IF(PracKOD=9,P13,"Nejprve zadejte Provedení čidla (v řádce 5)!"))))))</f>
        <v>Nejprve zadejte Provedení čidla (v řádce 5)!</v>
      </c>
      <c r="B13" s="202" t="str">
        <f t="shared" si="0"/>
        <v/>
      </c>
      <c r="C13" s="202"/>
      <c r="D13" s="98"/>
      <c r="E13" s="84"/>
      <c r="F13" s="190" t="s">
        <v>181</v>
      </c>
      <c r="G13" s="191" t="s">
        <v>7</v>
      </c>
      <c r="H13" s="192" t="s">
        <v>191</v>
      </c>
      <c r="I13" s="193" t="s">
        <v>88</v>
      </c>
      <c r="J13" s="194" t="s">
        <v>184</v>
      </c>
      <c r="K13" s="195" t="s">
        <v>16</v>
      </c>
      <c r="L13" s="192" t="s">
        <v>192</v>
      </c>
      <c r="M13" s="193" t="s">
        <v>105</v>
      </c>
      <c r="N13" s="190" t="s">
        <v>183</v>
      </c>
      <c r="O13" s="191" t="s">
        <v>162</v>
      </c>
      <c r="P13" s="194" t="s">
        <v>183</v>
      </c>
      <c r="Q13" s="195" t="s">
        <v>169</v>
      </c>
    </row>
    <row r="14" spans="1:17" s="74" customFormat="1" x14ac:dyDescent="0.25">
      <c r="A14" s="75" t="str">
        <f t="shared" ref="A14:A28" si="1">IF(PracKOD=2,F14,IF(PracKOD=3,H14,IF(PracKOD=4,J14,IF(PracKOD=5,L14,IF(PracKOD=8,N14,IF(PracKOD=9,P14,""))))))</f>
        <v/>
      </c>
      <c r="B14" s="202" t="str">
        <f t="shared" si="0"/>
        <v/>
      </c>
      <c r="C14" s="202"/>
      <c r="D14" s="98"/>
      <c r="E14" s="84"/>
      <c r="F14" s="190" t="s">
        <v>182</v>
      </c>
      <c r="G14" s="191" t="s">
        <v>8</v>
      </c>
      <c r="H14" s="192" t="s">
        <v>192</v>
      </c>
      <c r="I14" s="193" t="s">
        <v>89</v>
      </c>
      <c r="J14" s="194" t="s">
        <v>185</v>
      </c>
      <c r="K14" s="195" t="s">
        <v>17</v>
      </c>
      <c r="L14" s="192" t="s">
        <v>193</v>
      </c>
      <c r="M14" s="193" t="s">
        <v>106</v>
      </c>
      <c r="N14" s="190" t="s">
        <v>184</v>
      </c>
      <c r="O14" s="191" t="s">
        <v>163</v>
      </c>
      <c r="P14" s="194" t="s">
        <v>184</v>
      </c>
      <c r="Q14" s="195" t="s">
        <v>170</v>
      </c>
    </row>
    <row r="15" spans="1:17" s="74" customFormat="1" x14ac:dyDescent="0.25">
      <c r="A15" s="75" t="str">
        <f t="shared" si="1"/>
        <v/>
      </c>
      <c r="B15" s="202" t="str">
        <f t="shared" si="0"/>
        <v/>
      </c>
      <c r="C15" s="202"/>
      <c r="D15" s="98"/>
      <c r="E15" s="84"/>
      <c r="F15" s="190" t="s">
        <v>183</v>
      </c>
      <c r="G15" s="191" t="s">
        <v>9</v>
      </c>
      <c r="H15" s="192" t="s">
        <v>193</v>
      </c>
      <c r="I15" s="193" t="s">
        <v>90</v>
      </c>
      <c r="J15" s="194" t="s">
        <v>179</v>
      </c>
      <c r="K15" s="195" t="s">
        <v>18</v>
      </c>
      <c r="L15" s="192" t="s">
        <v>194</v>
      </c>
      <c r="M15" s="193" t="s">
        <v>107</v>
      </c>
      <c r="N15" s="190" t="s">
        <v>185</v>
      </c>
      <c r="O15" s="191" t="s">
        <v>164</v>
      </c>
      <c r="P15" s="194" t="s">
        <v>185</v>
      </c>
      <c r="Q15" s="195" t="s">
        <v>171</v>
      </c>
    </row>
    <row r="16" spans="1:17" s="74" customFormat="1" x14ac:dyDescent="0.25">
      <c r="A16" s="75" t="str">
        <f t="shared" si="1"/>
        <v/>
      </c>
      <c r="B16" s="202" t="str">
        <f t="shared" si="0"/>
        <v/>
      </c>
      <c r="C16" s="202"/>
      <c r="D16" s="98"/>
      <c r="E16" s="84"/>
      <c r="F16" s="190" t="s">
        <v>184</v>
      </c>
      <c r="G16" s="191" t="s">
        <v>10</v>
      </c>
      <c r="H16" s="192" t="s">
        <v>194</v>
      </c>
      <c r="I16" s="193" t="s">
        <v>91</v>
      </c>
      <c r="J16" s="194" t="s">
        <v>186</v>
      </c>
      <c r="K16" s="195" t="s">
        <v>19</v>
      </c>
      <c r="L16" s="192" t="s">
        <v>195</v>
      </c>
      <c r="M16" s="193" t="s">
        <v>108</v>
      </c>
      <c r="N16" s="190" t="s">
        <v>179</v>
      </c>
      <c r="O16" s="191" t="s">
        <v>165</v>
      </c>
      <c r="P16" s="194" t="s">
        <v>179</v>
      </c>
      <c r="Q16" s="195" t="s">
        <v>172</v>
      </c>
    </row>
    <row r="17" spans="1:17" s="74" customFormat="1" x14ac:dyDescent="0.25">
      <c r="A17" s="75" t="str">
        <f t="shared" si="1"/>
        <v/>
      </c>
      <c r="B17" s="202" t="str">
        <f t="shared" si="0"/>
        <v/>
      </c>
      <c r="C17" s="202"/>
      <c r="D17" s="98"/>
      <c r="E17" s="84"/>
      <c r="F17" s="190" t="s">
        <v>185</v>
      </c>
      <c r="G17" s="191" t="s">
        <v>11</v>
      </c>
      <c r="H17" s="192" t="s">
        <v>195</v>
      </c>
      <c r="I17" s="193" t="s">
        <v>92</v>
      </c>
      <c r="J17" s="194" t="s">
        <v>187</v>
      </c>
      <c r="K17" s="195" t="s">
        <v>20</v>
      </c>
      <c r="L17" s="192" t="s">
        <v>196</v>
      </c>
      <c r="M17" s="193" t="s">
        <v>109</v>
      </c>
      <c r="N17" s="190" t="s">
        <v>186</v>
      </c>
      <c r="O17" s="191" t="s">
        <v>166</v>
      </c>
      <c r="P17" s="194" t="s">
        <v>186</v>
      </c>
      <c r="Q17" s="195" t="s">
        <v>173</v>
      </c>
    </row>
    <row r="18" spans="1:17" s="74" customFormat="1" x14ac:dyDescent="0.25">
      <c r="A18" s="75" t="str">
        <f t="shared" si="1"/>
        <v/>
      </c>
      <c r="B18" s="202" t="str">
        <f t="shared" si="0"/>
        <v/>
      </c>
      <c r="C18" s="202"/>
      <c r="D18" s="98"/>
      <c r="E18" s="84"/>
      <c r="F18" s="190" t="s">
        <v>179</v>
      </c>
      <c r="G18" s="191" t="s">
        <v>12</v>
      </c>
      <c r="H18" s="192" t="s">
        <v>196</v>
      </c>
      <c r="I18" s="193" t="s">
        <v>93</v>
      </c>
      <c r="J18" s="194" t="s">
        <v>146</v>
      </c>
      <c r="K18" s="196" t="str">
        <f>""</f>
        <v/>
      </c>
      <c r="L18" s="192" t="s">
        <v>197</v>
      </c>
      <c r="M18" s="193" t="s">
        <v>110</v>
      </c>
      <c r="N18" s="190" t="s">
        <v>187</v>
      </c>
      <c r="O18" s="191" t="s">
        <v>167</v>
      </c>
      <c r="P18" s="194" t="s">
        <v>187</v>
      </c>
      <c r="Q18" s="195" t="s">
        <v>174</v>
      </c>
    </row>
    <row r="19" spans="1:17" s="74" customFormat="1" x14ac:dyDescent="0.25">
      <c r="A19" s="75" t="str">
        <f t="shared" si="1"/>
        <v/>
      </c>
      <c r="B19" s="202" t="str">
        <f t="shared" si="0"/>
        <v/>
      </c>
      <c r="C19" s="202"/>
      <c r="D19" s="98"/>
      <c r="E19" s="84"/>
      <c r="F19" s="190" t="s">
        <v>186</v>
      </c>
      <c r="G19" s="191" t="s">
        <v>13</v>
      </c>
      <c r="H19" s="192" t="s">
        <v>197</v>
      </c>
      <c r="I19" s="193" t="s">
        <v>94</v>
      </c>
      <c r="J19" s="194" t="s">
        <v>146</v>
      </c>
      <c r="K19" s="196" t="str">
        <f>""</f>
        <v/>
      </c>
      <c r="L19" s="192" t="s">
        <v>198</v>
      </c>
      <c r="M19" s="193" t="s">
        <v>111</v>
      </c>
      <c r="N19" s="190" t="s">
        <v>146</v>
      </c>
      <c r="O19" s="197" t="str">
        <f>""</f>
        <v/>
      </c>
      <c r="P19" s="194" t="s">
        <v>146</v>
      </c>
      <c r="Q19" s="196" t="str">
        <f>""</f>
        <v/>
      </c>
    </row>
    <row r="20" spans="1:17" s="74" customFormat="1" x14ac:dyDescent="0.25">
      <c r="A20" s="75" t="str">
        <f t="shared" si="1"/>
        <v/>
      </c>
      <c r="B20" s="202" t="str">
        <f t="shared" si="0"/>
        <v/>
      </c>
      <c r="C20" s="202"/>
      <c r="D20" s="98"/>
      <c r="E20" s="84"/>
      <c r="F20" s="190" t="s">
        <v>187</v>
      </c>
      <c r="G20" s="191" t="s">
        <v>14</v>
      </c>
      <c r="H20" s="192" t="s">
        <v>198</v>
      </c>
      <c r="I20" s="193" t="s">
        <v>95</v>
      </c>
      <c r="J20" s="194" t="s">
        <v>146</v>
      </c>
      <c r="K20" s="196" t="str">
        <f>""</f>
        <v/>
      </c>
      <c r="L20" s="192" t="s">
        <v>199</v>
      </c>
      <c r="M20" s="193" t="s">
        <v>112</v>
      </c>
      <c r="N20" s="190" t="s">
        <v>146</v>
      </c>
      <c r="O20" s="197" t="str">
        <f>""</f>
        <v/>
      </c>
      <c r="P20" s="194" t="s">
        <v>146</v>
      </c>
      <c r="Q20" s="196" t="str">
        <f>""</f>
        <v/>
      </c>
    </row>
    <row r="21" spans="1:17" s="74" customFormat="1" x14ac:dyDescent="0.25">
      <c r="A21" s="75" t="str">
        <f t="shared" si="1"/>
        <v/>
      </c>
      <c r="B21" s="202" t="str">
        <f t="shared" si="0"/>
        <v/>
      </c>
      <c r="C21" s="202"/>
      <c r="D21" s="98"/>
      <c r="E21" s="84"/>
      <c r="F21" s="190" t="s">
        <v>146</v>
      </c>
      <c r="G21" s="197" t="str">
        <f>""</f>
        <v/>
      </c>
      <c r="H21" s="192" t="s">
        <v>199</v>
      </c>
      <c r="I21" s="193" t="s">
        <v>96</v>
      </c>
      <c r="J21" s="194" t="s">
        <v>146</v>
      </c>
      <c r="K21" s="196" t="str">
        <f>""</f>
        <v/>
      </c>
      <c r="L21" s="192" t="s">
        <v>200</v>
      </c>
      <c r="M21" s="193" t="s">
        <v>113</v>
      </c>
      <c r="N21" s="190" t="s">
        <v>146</v>
      </c>
      <c r="O21" s="197" t="str">
        <f>""</f>
        <v/>
      </c>
      <c r="P21" s="194" t="s">
        <v>146</v>
      </c>
      <c r="Q21" s="196" t="str">
        <f>""</f>
        <v/>
      </c>
    </row>
    <row r="22" spans="1:17" s="74" customFormat="1" x14ac:dyDescent="0.25">
      <c r="A22" s="75" t="str">
        <f t="shared" si="1"/>
        <v/>
      </c>
      <c r="B22" s="202" t="str">
        <f t="shared" si="0"/>
        <v/>
      </c>
      <c r="C22" s="202"/>
      <c r="D22" s="98"/>
      <c r="E22" s="84"/>
      <c r="F22" s="190" t="s">
        <v>146</v>
      </c>
      <c r="G22" s="197" t="str">
        <f>""</f>
        <v/>
      </c>
      <c r="H22" s="192" t="s">
        <v>200</v>
      </c>
      <c r="I22" s="193" t="s">
        <v>97</v>
      </c>
      <c r="J22" s="194" t="s">
        <v>146</v>
      </c>
      <c r="K22" s="196" t="str">
        <f>""</f>
        <v/>
      </c>
      <c r="L22" s="192" t="s">
        <v>185</v>
      </c>
      <c r="M22" s="193" t="s">
        <v>114</v>
      </c>
      <c r="N22" s="190" t="s">
        <v>146</v>
      </c>
      <c r="O22" s="197" t="str">
        <f>""</f>
        <v/>
      </c>
      <c r="P22" s="194" t="s">
        <v>146</v>
      </c>
      <c r="Q22" s="196" t="str">
        <f>""</f>
        <v/>
      </c>
    </row>
    <row r="23" spans="1:17" x14ac:dyDescent="0.25">
      <c r="A23" s="75" t="str">
        <f t="shared" si="1"/>
        <v/>
      </c>
      <c r="B23" s="202" t="str">
        <f t="shared" si="0"/>
        <v/>
      </c>
      <c r="C23" s="202"/>
      <c r="D23" s="98"/>
      <c r="E23" s="84"/>
      <c r="F23" s="190" t="s">
        <v>146</v>
      </c>
      <c r="G23" s="197" t="str">
        <f>""</f>
        <v/>
      </c>
      <c r="H23" s="192" t="s">
        <v>185</v>
      </c>
      <c r="I23" s="193" t="s">
        <v>98</v>
      </c>
      <c r="J23" s="194" t="s">
        <v>146</v>
      </c>
      <c r="K23" s="196" t="str">
        <f>""</f>
        <v/>
      </c>
      <c r="L23" s="192" t="s">
        <v>179</v>
      </c>
      <c r="M23" s="193" t="s">
        <v>115</v>
      </c>
      <c r="N23" s="190" t="s">
        <v>146</v>
      </c>
      <c r="O23" s="197" t="str">
        <f>""</f>
        <v/>
      </c>
      <c r="P23" s="194" t="s">
        <v>146</v>
      </c>
      <c r="Q23" s="196" t="str">
        <f>""</f>
        <v/>
      </c>
    </row>
    <row r="24" spans="1:17" x14ac:dyDescent="0.25">
      <c r="A24" s="75" t="str">
        <f t="shared" si="1"/>
        <v/>
      </c>
      <c r="B24" s="202" t="str">
        <f t="shared" si="0"/>
        <v/>
      </c>
      <c r="C24" s="202"/>
      <c r="D24" s="98"/>
      <c r="E24" s="84"/>
      <c r="F24" s="190" t="s">
        <v>146</v>
      </c>
      <c r="G24" s="197" t="str">
        <f>""</f>
        <v/>
      </c>
      <c r="H24" s="192" t="s">
        <v>179</v>
      </c>
      <c r="I24" s="193" t="s">
        <v>99</v>
      </c>
      <c r="J24" s="194" t="s">
        <v>146</v>
      </c>
      <c r="K24" s="196" t="str">
        <f>""</f>
        <v/>
      </c>
      <c r="L24" s="192" t="s">
        <v>186</v>
      </c>
      <c r="M24" s="193" t="s">
        <v>116</v>
      </c>
      <c r="N24" s="190" t="s">
        <v>146</v>
      </c>
      <c r="O24" s="197" t="str">
        <f>""</f>
        <v/>
      </c>
      <c r="P24" s="194" t="s">
        <v>146</v>
      </c>
      <c r="Q24" s="196" t="str">
        <f>""</f>
        <v/>
      </c>
    </row>
    <row r="25" spans="1:17" x14ac:dyDescent="0.25">
      <c r="A25" s="75" t="str">
        <f t="shared" si="1"/>
        <v/>
      </c>
      <c r="B25" s="202" t="str">
        <f t="shared" si="0"/>
        <v/>
      </c>
      <c r="C25" s="202"/>
      <c r="D25" s="98"/>
      <c r="E25" s="84"/>
      <c r="F25" s="191" t="s">
        <v>146</v>
      </c>
      <c r="G25" s="197" t="str">
        <f>""</f>
        <v/>
      </c>
      <c r="H25" s="192" t="s">
        <v>186</v>
      </c>
      <c r="I25" s="193" t="s">
        <v>100</v>
      </c>
      <c r="J25" s="194" t="s">
        <v>146</v>
      </c>
      <c r="K25" s="196" t="str">
        <f>""</f>
        <v/>
      </c>
      <c r="L25" s="192" t="s">
        <v>187</v>
      </c>
      <c r="M25" s="193" t="s">
        <v>117</v>
      </c>
      <c r="N25" s="191" t="s">
        <v>146</v>
      </c>
      <c r="O25" s="197" t="str">
        <f>""</f>
        <v/>
      </c>
      <c r="P25" s="194" t="s">
        <v>146</v>
      </c>
      <c r="Q25" s="196" t="str">
        <f>""</f>
        <v/>
      </c>
    </row>
    <row r="26" spans="1:17" x14ac:dyDescent="0.25">
      <c r="A26" s="75" t="str">
        <f t="shared" si="1"/>
        <v/>
      </c>
      <c r="B26" s="202" t="str">
        <f t="shared" si="0"/>
        <v/>
      </c>
      <c r="C26" s="202"/>
      <c r="D26" s="98"/>
      <c r="E26" s="84"/>
      <c r="F26" s="190" t="s">
        <v>146</v>
      </c>
      <c r="G26" s="197" t="str">
        <f>""</f>
        <v/>
      </c>
      <c r="H26" s="192" t="s">
        <v>187</v>
      </c>
      <c r="I26" s="193" t="s">
        <v>101</v>
      </c>
      <c r="J26" s="194" t="s">
        <v>146</v>
      </c>
      <c r="K26" s="196" t="str">
        <f>""</f>
        <v/>
      </c>
      <c r="L26" s="192" t="s">
        <v>188</v>
      </c>
      <c r="M26" s="193" t="s">
        <v>118</v>
      </c>
      <c r="N26" s="190" t="s">
        <v>146</v>
      </c>
      <c r="O26" s="197" t="str">
        <f>""</f>
        <v/>
      </c>
      <c r="P26" s="194" t="s">
        <v>146</v>
      </c>
      <c r="Q26" s="196" t="str">
        <f>""</f>
        <v/>
      </c>
    </row>
    <row r="27" spans="1:17" x14ac:dyDescent="0.25">
      <c r="A27" s="75" t="str">
        <f t="shared" si="1"/>
        <v/>
      </c>
      <c r="B27" s="202" t="str">
        <f t="shared" si="0"/>
        <v/>
      </c>
      <c r="C27" s="202"/>
      <c r="D27" s="98"/>
      <c r="E27" s="84"/>
      <c r="F27" s="190" t="s">
        <v>146</v>
      </c>
      <c r="G27" s="197" t="str">
        <f>""</f>
        <v/>
      </c>
      <c r="H27" s="192" t="s">
        <v>188</v>
      </c>
      <c r="I27" s="193" t="s">
        <v>102</v>
      </c>
      <c r="J27" s="194" t="s">
        <v>146</v>
      </c>
      <c r="K27" s="196" t="str">
        <f>""</f>
        <v/>
      </c>
      <c r="L27" s="192" t="s">
        <v>189</v>
      </c>
      <c r="M27" s="193" t="s">
        <v>119</v>
      </c>
      <c r="N27" s="190" t="s">
        <v>146</v>
      </c>
      <c r="O27" s="197" t="str">
        <f>""</f>
        <v/>
      </c>
      <c r="P27" s="194" t="s">
        <v>146</v>
      </c>
      <c r="Q27" s="196" t="str">
        <f>""</f>
        <v/>
      </c>
    </row>
    <row r="28" spans="1:17" x14ac:dyDescent="0.25">
      <c r="A28" s="75" t="str">
        <f t="shared" si="1"/>
        <v/>
      </c>
      <c r="B28" s="202" t="str">
        <f t="shared" si="0"/>
        <v/>
      </c>
      <c r="C28" s="202"/>
      <c r="D28" s="98"/>
      <c r="E28" s="84"/>
      <c r="F28" s="190" t="s">
        <v>146</v>
      </c>
      <c r="G28" s="197" t="str">
        <f>""</f>
        <v/>
      </c>
      <c r="H28" s="192" t="s">
        <v>189</v>
      </c>
      <c r="I28" s="193" t="s">
        <v>103</v>
      </c>
      <c r="J28" s="194" t="s">
        <v>146</v>
      </c>
      <c r="K28" s="196" t="str">
        <f>""</f>
        <v/>
      </c>
      <c r="L28" s="192" t="s">
        <v>146</v>
      </c>
      <c r="M28" s="209" t="str">
        <f>""</f>
        <v/>
      </c>
      <c r="N28" s="190" t="s">
        <v>146</v>
      </c>
      <c r="O28" s="197" t="str">
        <f>""</f>
        <v/>
      </c>
      <c r="P28" s="194" t="s">
        <v>146</v>
      </c>
      <c r="Q28" s="196" t="str">
        <f>""</f>
        <v/>
      </c>
    </row>
    <row r="29" spans="1:17" x14ac:dyDescent="0.25">
      <c r="A29" s="77" t="s">
        <v>24</v>
      </c>
      <c r="B29" s="81"/>
      <c r="C29" s="81"/>
      <c r="D29" s="98"/>
      <c r="E29" s="170"/>
    </row>
    <row r="30" spans="1:17" x14ac:dyDescent="0.25">
      <c r="A30" s="86" t="s">
        <v>3</v>
      </c>
      <c r="B30" s="91">
        <v>1</v>
      </c>
      <c r="C30" s="91"/>
      <c r="D30" s="98"/>
      <c r="E30" s="170"/>
    </row>
    <row r="31" spans="1:17" x14ac:dyDescent="0.25">
      <c r="A31" s="86" t="s">
        <v>120</v>
      </c>
      <c r="B31" s="91">
        <v>2</v>
      </c>
      <c r="C31" s="91"/>
      <c r="D31" s="98"/>
      <c r="E31" s="170"/>
    </row>
    <row r="32" spans="1:17" x14ac:dyDescent="0.25">
      <c r="A32" s="86" t="s">
        <v>82</v>
      </c>
      <c r="B32" s="91">
        <v>3</v>
      </c>
      <c r="C32" s="91"/>
      <c r="D32" s="98"/>
      <c r="E32" s="170"/>
    </row>
    <row r="33" spans="1:14" x14ac:dyDescent="0.25">
      <c r="A33" s="86" t="s">
        <v>4</v>
      </c>
      <c r="B33" s="91">
        <v>4</v>
      </c>
      <c r="C33" s="91"/>
      <c r="D33" s="98"/>
      <c r="E33" s="170"/>
      <c r="H33" s="89"/>
      <c r="J33" s="89"/>
      <c r="L33" s="89"/>
      <c r="N33" s="89"/>
    </row>
    <row r="34" spans="1:14" x14ac:dyDescent="0.25">
      <c r="A34" s="86" t="s">
        <v>21</v>
      </c>
      <c r="B34" s="91" t="s">
        <v>72</v>
      </c>
      <c r="C34" s="91"/>
      <c r="D34" s="98"/>
      <c r="E34" s="170"/>
    </row>
    <row r="35" spans="1:14" s="63" customFormat="1" x14ac:dyDescent="0.25">
      <c r="A35" s="95" t="s">
        <v>70</v>
      </c>
      <c r="B35" s="80"/>
      <c r="C35" s="80"/>
      <c r="D35" s="98"/>
      <c r="G35" s="89"/>
      <c r="H35"/>
      <c r="I35" s="203"/>
      <c r="J35"/>
      <c r="K35" s="89"/>
      <c r="L35"/>
      <c r="M35" s="89"/>
      <c r="N35"/>
    </row>
    <row r="36" spans="1:14" s="63" customFormat="1" x14ac:dyDescent="0.25">
      <c r="A36" s="86" t="s">
        <v>121</v>
      </c>
      <c r="B36" s="82" t="s">
        <v>29</v>
      </c>
      <c r="C36" s="82"/>
      <c r="D36" s="98"/>
      <c r="G36" s="89"/>
      <c r="I36" s="89"/>
      <c r="K36" s="89"/>
      <c r="M36" s="89"/>
    </row>
    <row r="37" spans="1:14" s="89" customFormat="1" x14ac:dyDescent="0.25">
      <c r="A37" s="86" t="s">
        <v>122</v>
      </c>
      <c r="B37" s="82" t="s">
        <v>30</v>
      </c>
      <c r="C37" s="82"/>
      <c r="D37" s="98"/>
    </row>
    <row r="38" spans="1:14" x14ac:dyDescent="0.25">
      <c r="A38" s="77" t="s">
        <v>126</v>
      </c>
      <c r="B38" s="80"/>
      <c r="C38" s="80"/>
      <c r="D38" s="98"/>
      <c r="H38" s="63"/>
      <c r="J38" s="63"/>
      <c r="L38" s="63"/>
      <c r="N38" s="63"/>
    </row>
    <row r="39" spans="1:14" x14ac:dyDescent="0.25">
      <c r="A39" s="86" t="s">
        <v>69</v>
      </c>
      <c r="B39" s="80" t="s">
        <v>27</v>
      </c>
      <c r="C39" s="80"/>
      <c r="D39" s="98"/>
    </row>
    <row r="40" spans="1:14" x14ac:dyDescent="0.25">
      <c r="A40" s="86" t="s">
        <v>127</v>
      </c>
      <c r="B40" s="80" t="s">
        <v>29</v>
      </c>
      <c r="C40" s="80"/>
      <c r="D40" s="98"/>
    </row>
    <row r="41" spans="1:14" s="63" customFormat="1" x14ac:dyDescent="0.25">
      <c r="A41" s="86" t="s">
        <v>128</v>
      </c>
      <c r="B41" s="80" t="s">
        <v>30</v>
      </c>
      <c r="C41" s="80"/>
      <c r="D41" s="98"/>
      <c r="G41" s="89"/>
      <c r="H41"/>
      <c r="I41" s="89"/>
      <c r="J41"/>
      <c r="K41" s="89"/>
      <c r="L41"/>
      <c r="M41" s="89"/>
      <c r="N41"/>
    </row>
    <row r="42" spans="1:14" s="76" customFormat="1" x14ac:dyDescent="0.25">
      <c r="A42" s="95" t="s">
        <v>129</v>
      </c>
      <c r="B42" s="80"/>
      <c r="C42" s="80"/>
      <c r="D42" s="98"/>
      <c r="G42" s="89"/>
      <c r="H42"/>
      <c r="I42" s="89"/>
      <c r="J42"/>
      <c r="K42" s="89"/>
      <c r="L42"/>
      <c r="M42" s="89"/>
      <c r="N42"/>
    </row>
    <row r="43" spans="1:14" s="76" customFormat="1" x14ac:dyDescent="0.25">
      <c r="A43" s="86" t="s">
        <v>69</v>
      </c>
      <c r="B43" s="80" t="s">
        <v>27</v>
      </c>
      <c r="C43" s="80"/>
      <c r="D43" s="98"/>
      <c r="G43" s="89"/>
      <c r="I43" s="89"/>
      <c r="K43" s="89"/>
      <c r="M43" s="89"/>
    </row>
    <row r="44" spans="1:14" s="76" customFormat="1" x14ac:dyDescent="0.25">
      <c r="A44" s="86" t="s">
        <v>219</v>
      </c>
      <c r="B44" s="80" t="s">
        <v>29</v>
      </c>
      <c r="C44" s="80"/>
      <c r="D44" s="98"/>
      <c r="G44" s="89"/>
      <c r="I44" s="89"/>
      <c r="K44" s="89"/>
      <c r="M44" s="89"/>
    </row>
    <row r="45" spans="1:14" x14ac:dyDescent="0.25">
      <c r="A45" s="77" t="s">
        <v>71</v>
      </c>
      <c r="B45" s="81"/>
      <c r="C45" s="81"/>
      <c r="D45" s="98"/>
      <c r="F45" s="76"/>
      <c r="H45" s="76"/>
      <c r="J45" s="76"/>
      <c r="L45" s="76"/>
      <c r="N45" s="76"/>
    </row>
    <row r="46" spans="1:14" x14ac:dyDescent="0.25">
      <c r="A46" s="86" t="s">
        <v>69</v>
      </c>
      <c r="B46" s="80" t="s">
        <v>27</v>
      </c>
      <c r="C46" s="80"/>
      <c r="D46" s="98"/>
    </row>
    <row r="47" spans="1:14" x14ac:dyDescent="0.25">
      <c r="A47" s="88" t="s">
        <v>131</v>
      </c>
      <c r="B47" s="80" t="s">
        <v>29</v>
      </c>
      <c r="C47" s="80"/>
      <c r="D47" s="98"/>
    </row>
    <row r="48" spans="1:14" x14ac:dyDescent="0.25">
      <c r="A48" s="88" t="s">
        <v>130</v>
      </c>
      <c r="B48" s="80" t="s">
        <v>30</v>
      </c>
      <c r="C48" s="80"/>
      <c r="D48" s="98"/>
    </row>
    <row r="49" spans="1:14" s="63" customFormat="1" x14ac:dyDescent="0.25">
      <c r="A49" s="77" t="s">
        <v>123</v>
      </c>
      <c r="B49" s="81"/>
      <c r="C49" s="81"/>
      <c r="D49" s="98"/>
      <c r="F49"/>
      <c r="G49" s="89"/>
      <c r="H49"/>
      <c r="I49" s="89"/>
      <c r="J49"/>
      <c r="K49" s="89"/>
      <c r="L49"/>
      <c r="M49" s="89"/>
      <c r="N49"/>
    </row>
    <row r="50" spans="1:14" s="63" customFormat="1" x14ac:dyDescent="0.25">
      <c r="A50" s="88" t="s">
        <v>121</v>
      </c>
      <c r="B50" s="82" t="s">
        <v>29</v>
      </c>
      <c r="C50" s="82"/>
      <c r="D50" s="98"/>
      <c r="G50" s="89"/>
      <c r="I50" s="89"/>
      <c r="K50" s="89"/>
      <c r="M50" s="89"/>
    </row>
    <row r="51" spans="1:14" s="63" customFormat="1" x14ac:dyDescent="0.25">
      <c r="A51" s="88" t="s">
        <v>122</v>
      </c>
      <c r="B51" s="80" t="s">
        <v>30</v>
      </c>
      <c r="C51" s="80"/>
      <c r="D51" s="98"/>
      <c r="G51" s="89"/>
      <c r="I51" s="89"/>
      <c r="K51" s="89"/>
      <c r="M51" s="89"/>
    </row>
    <row r="52" spans="1:14" x14ac:dyDescent="0.25">
      <c r="A52" s="95" t="s">
        <v>132</v>
      </c>
      <c r="B52" s="83"/>
      <c r="C52" s="83"/>
      <c r="D52" s="98"/>
      <c r="F52" s="63"/>
      <c r="H52" s="63"/>
      <c r="J52" s="63"/>
      <c r="L52" s="63"/>
      <c r="N52" s="63"/>
    </row>
    <row r="53" spans="1:14" x14ac:dyDescent="0.25">
      <c r="A53" s="88" t="s">
        <v>69</v>
      </c>
      <c r="B53" s="180">
        <v>0</v>
      </c>
      <c r="C53" s="180"/>
      <c r="D53" s="98"/>
    </row>
    <row r="54" spans="1:14" x14ac:dyDescent="0.25">
      <c r="A54" s="88" t="s">
        <v>133</v>
      </c>
      <c r="B54" s="82">
        <v>1</v>
      </c>
      <c r="C54" s="82"/>
      <c r="D54" s="98"/>
    </row>
    <row r="55" spans="1:14" s="1" customFormat="1" x14ac:dyDescent="0.25">
      <c r="A55" s="88" t="s">
        <v>135</v>
      </c>
      <c r="B55" s="82">
        <v>2</v>
      </c>
      <c r="C55" s="82"/>
      <c r="D55" s="98"/>
      <c r="F55"/>
      <c r="G55" s="89"/>
      <c r="H55"/>
      <c r="I55" s="89"/>
      <c r="J55"/>
      <c r="K55" s="89"/>
      <c r="L55"/>
      <c r="M55" s="89"/>
      <c r="N55"/>
    </row>
    <row r="56" spans="1:14" s="1" customFormat="1" x14ac:dyDescent="0.25">
      <c r="A56" s="88" t="s">
        <v>134</v>
      </c>
      <c r="B56" s="82">
        <v>3</v>
      </c>
      <c r="C56" s="82"/>
      <c r="D56" s="98"/>
      <c r="G56" s="89"/>
      <c r="I56" s="89"/>
      <c r="K56" s="89"/>
      <c r="M56" s="89"/>
    </row>
    <row r="57" spans="1:14" s="1" customFormat="1" x14ac:dyDescent="0.25">
      <c r="A57" s="77" t="s">
        <v>160</v>
      </c>
      <c r="B57" s="81"/>
      <c r="C57" s="81"/>
      <c r="D57" s="98"/>
      <c r="F57"/>
      <c r="G57" s="89"/>
      <c r="H57"/>
      <c r="I57" s="89"/>
      <c r="J57"/>
      <c r="K57" s="89"/>
      <c r="L57"/>
      <c r="M57" s="89"/>
      <c r="N57"/>
    </row>
    <row r="58" spans="1:14" x14ac:dyDescent="0.25">
      <c r="A58" s="90" t="s">
        <v>157</v>
      </c>
      <c r="B58" s="84">
        <v>0</v>
      </c>
      <c r="C58" s="84"/>
      <c r="D58" s="98"/>
      <c r="F58" s="1"/>
      <c r="H58" s="1"/>
      <c r="J58" s="1"/>
      <c r="L58" s="1"/>
      <c r="N58" s="1"/>
    </row>
    <row r="59" spans="1:14" x14ac:dyDescent="0.25">
      <c r="A59" s="90" t="s">
        <v>136</v>
      </c>
      <c r="B59" s="84">
        <v>3</v>
      </c>
      <c r="C59" s="84"/>
      <c r="D59" s="98"/>
    </row>
    <row r="60" spans="1:14" s="89" customFormat="1" x14ac:dyDescent="0.25">
      <c r="A60" s="90" t="s">
        <v>137</v>
      </c>
      <c r="B60" s="94">
        <v>5</v>
      </c>
      <c r="C60" s="94"/>
      <c r="D60" s="98"/>
      <c r="F60"/>
      <c r="H60"/>
      <c r="J60"/>
      <c r="L60"/>
      <c r="N60"/>
    </row>
    <row r="61" spans="1:14" s="89" customFormat="1" x14ac:dyDescent="0.25">
      <c r="A61" s="90" t="s">
        <v>220</v>
      </c>
      <c r="B61" s="84">
        <v>7</v>
      </c>
      <c r="C61" s="94"/>
      <c r="D61" s="98"/>
    </row>
    <row r="62" spans="1:14" x14ac:dyDescent="0.25">
      <c r="A62" s="87" t="s">
        <v>21</v>
      </c>
      <c r="B62" s="84" t="s">
        <v>72</v>
      </c>
      <c r="C62" s="84"/>
      <c r="D62" s="98"/>
      <c r="F62" s="89"/>
      <c r="H62" s="89"/>
      <c r="J62" s="89"/>
      <c r="L62" s="89"/>
      <c r="N62" s="89"/>
    </row>
    <row r="63" spans="1:14" x14ac:dyDescent="0.25">
      <c r="A63" s="182" t="s">
        <v>221</v>
      </c>
      <c r="B63" s="181" t="s">
        <v>139</v>
      </c>
      <c r="C63" s="181"/>
      <c r="D63" s="98"/>
    </row>
    <row r="64" spans="1:14" x14ac:dyDescent="0.25">
      <c r="A64" s="183" t="s">
        <v>138</v>
      </c>
      <c r="B64" s="181" t="s">
        <v>139</v>
      </c>
      <c r="C64" s="181"/>
      <c r="D64" s="98"/>
    </row>
    <row r="65" spans="1:14" x14ac:dyDescent="0.25">
      <c r="A65" s="4" t="s">
        <v>60</v>
      </c>
      <c r="B65" s="84"/>
      <c r="C65" s="84"/>
      <c r="D65" s="98"/>
    </row>
    <row r="66" spans="1:14" x14ac:dyDescent="0.25">
      <c r="A66" s="6" t="s">
        <v>77</v>
      </c>
      <c r="B66" s="84"/>
      <c r="C66" s="84"/>
      <c r="D66" s="98"/>
    </row>
    <row r="67" spans="1:14" s="89" customFormat="1" x14ac:dyDescent="0.25">
      <c r="A67" s="4" t="s">
        <v>143</v>
      </c>
      <c r="B67" s="84"/>
      <c r="C67" s="84"/>
      <c r="D67" s="98"/>
    </row>
    <row r="68" spans="1:14" s="89" customFormat="1" x14ac:dyDescent="0.25">
      <c r="A68" s="87" t="s">
        <v>144</v>
      </c>
      <c r="B68" s="84">
        <v>1</v>
      </c>
      <c r="C68" s="84"/>
      <c r="D68" s="98"/>
    </row>
    <row r="69" spans="1:14" s="89" customFormat="1" x14ac:dyDescent="0.25">
      <c r="A69" s="87" t="s">
        <v>145</v>
      </c>
      <c r="B69" s="84">
        <v>2</v>
      </c>
      <c r="C69" s="84"/>
      <c r="D69" s="98"/>
    </row>
    <row r="70" spans="1:14" s="1" customFormat="1" x14ac:dyDescent="0.25">
      <c r="A70" s="4" t="s">
        <v>34</v>
      </c>
      <c r="B70" s="81"/>
      <c r="C70" s="81"/>
      <c r="D70" s="98"/>
      <c r="F70"/>
      <c r="G70" s="89"/>
      <c r="H70"/>
      <c r="I70" s="89"/>
      <c r="J70"/>
      <c r="K70" s="89"/>
      <c r="L70"/>
      <c r="M70" s="89"/>
      <c r="N70"/>
    </row>
    <row r="71" spans="1:14" s="1" customFormat="1" x14ac:dyDescent="0.25">
      <c r="A71" s="5" t="s">
        <v>40</v>
      </c>
      <c r="B71" s="84">
        <v>0</v>
      </c>
      <c r="C71" s="84"/>
      <c r="D71" s="98"/>
      <c r="G71" s="89"/>
      <c r="I71" s="89"/>
      <c r="K71" s="89"/>
      <c r="M71" s="89"/>
    </row>
    <row r="72" spans="1:14" x14ac:dyDescent="0.25">
      <c r="A72" s="5" t="s">
        <v>41</v>
      </c>
      <c r="B72" s="84">
        <v>1</v>
      </c>
      <c r="C72" s="84"/>
      <c r="D72" s="98"/>
      <c r="F72" s="1"/>
      <c r="H72" s="1"/>
      <c r="J72" s="1"/>
      <c r="L72" s="1"/>
      <c r="N72" s="1"/>
    </row>
    <row r="73" spans="1:14" x14ac:dyDescent="0.25">
      <c r="A73" s="5" t="s">
        <v>21</v>
      </c>
      <c r="B73" s="84" t="s">
        <v>72</v>
      </c>
      <c r="C73" s="84"/>
      <c r="D73" s="98"/>
    </row>
    <row r="74" spans="1:14" x14ac:dyDescent="0.25">
      <c r="A74" s="4" t="s">
        <v>35</v>
      </c>
      <c r="B74" s="81"/>
      <c r="C74" s="81"/>
      <c r="D74" s="98"/>
    </row>
    <row r="75" spans="1:14" x14ac:dyDescent="0.25">
      <c r="A75" s="5" t="s">
        <v>42</v>
      </c>
      <c r="B75" s="84">
        <v>1</v>
      </c>
      <c r="C75" s="84"/>
      <c r="D75" s="98"/>
    </row>
    <row r="76" spans="1:14" x14ac:dyDescent="0.25">
      <c r="A76" s="5" t="s">
        <v>43</v>
      </c>
      <c r="B76" s="84">
        <v>2</v>
      </c>
      <c r="C76" s="84"/>
      <c r="D76" s="98"/>
    </row>
    <row r="77" spans="1:14" x14ac:dyDescent="0.25">
      <c r="A77" s="5" t="s">
        <v>44</v>
      </c>
      <c r="B77" s="84">
        <v>3</v>
      </c>
      <c r="C77" s="84"/>
      <c r="D77" s="98"/>
    </row>
    <row r="78" spans="1:14" x14ac:dyDescent="0.25">
      <c r="A78" s="5" t="s">
        <v>21</v>
      </c>
      <c r="B78" s="84" t="s">
        <v>72</v>
      </c>
      <c r="C78" s="84"/>
      <c r="D78" s="98"/>
    </row>
    <row r="79" spans="1:14" x14ac:dyDescent="0.25">
      <c r="A79" s="4" t="s">
        <v>36</v>
      </c>
      <c r="B79" s="81"/>
      <c r="C79" s="81"/>
      <c r="D79" s="98"/>
    </row>
    <row r="80" spans="1:14" x14ac:dyDescent="0.25">
      <c r="A80" s="5" t="s">
        <v>37</v>
      </c>
      <c r="B80" s="84">
        <v>1</v>
      </c>
      <c r="C80" s="84"/>
      <c r="D80" s="98"/>
    </row>
    <row r="81" spans="1:4" x14ac:dyDescent="0.25">
      <c r="A81" s="90" t="s">
        <v>79</v>
      </c>
      <c r="B81" s="84">
        <v>2</v>
      </c>
      <c r="C81" s="84"/>
      <c r="D81" s="98"/>
    </row>
    <row r="82" spans="1:4" x14ac:dyDescent="0.25">
      <c r="A82" s="5" t="s">
        <v>38</v>
      </c>
      <c r="B82" s="84">
        <v>3</v>
      </c>
      <c r="C82" s="84"/>
      <c r="D82" s="98"/>
    </row>
    <row r="83" spans="1:4" x14ac:dyDescent="0.25">
      <c r="A83" s="87" t="s">
        <v>81</v>
      </c>
      <c r="B83" s="84">
        <v>4</v>
      </c>
      <c r="C83" s="84"/>
      <c r="D83" s="98"/>
    </row>
    <row r="84" spans="1:4" x14ac:dyDescent="0.25">
      <c r="A84" s="5" t="s">
        <v>39</v>
      </c>
      <c r="B84" s="84">
        <v>5</v>
      </c>
      <c r="C84" s="84"/>
      <c r="D84" s="98"/>
    </row>
    <row r="85" spans="1:4" x14ac:dyDescent="0.25">
      <c r="A85" s="5" t="s">
        <v>21</v>
      </c>
      <c r="B85" s="84" t="s">
        <v>72</v>
      </c>
      <c r="C85" s="84"/>
      <c r="D85" s="98"/>
    </row>
    <row r="86" spans="1:4" x14ac:dyDescent="0.25">
      <c r="A86" s="4" t="s">
        <v>73</v>
      </c>
      <c r="B86" s="85"/>
      <c r="C86" s="85"/>
      <c r="D86" s="98"/>
    </row>
    <row r="87" spans="1:4" x14ac:dyDescent="0.25">
      <c r="A87" s="201" t="s">
        <v>140</v>
      </c>
      <c r="B87" s="84">
        <v>1</v>
      </c>
      <c r="C87" s="84"/>
      <c r="D87" s="98"/>
    </row>
    <row r="88" spans="1:4" x14ac:dyDescent="0.25">
      <c r="A88" s="87" t="s">
        <v>175</v>
      </c>
      <c r="B88" s="84">
        <v>2</v>
      </c>
      <c r="C88" s="84"/>
    </row>
  </sheetData>
  <sheetProtection algorithmName="SHA-512" hashValue="C3sM9W4+SLUFCMNCCmg1HkYgj3V76KVUlcej77v0j582AAgZOOyB5X0kYBilxt6tnEhUICG+KS85litRR2GMWw==" saltValue="MhtgfhdIuJ5t48Kp713bZw==" spinCount="100000" sheet="1" formatColumns="0" formatRows="0" selectLockedCells="1"/>
  <phoneticPr fontId="13" type="noConversion"/>
  <printOptions headings="1"/>
  <pageMargins left="1.0236220472440944" right="0.23622047244094491" top="0.35433070866141736" bottom="0.35433070866141736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workbookViewId="0">
      <selection activeCell="D25" sqref="D25"/>
    </sheetView>
  </sheetViews>
  <sheetFormatPr defaultRowHeight="15" x14ac:dyDescent="0.25"/>
  <cols>
    <col min="1" max="1" width="6.140625" style="1" customWidth="1"/>
    <col min="2" max="2" width="5" style="7" bestFit="1" customWidth="1"/>
    <col min="3" max="3" width="34.85546875" bestFit="1" customWidth="1"/>
    <col min="4" max="4" width="34.7109375" customWidth="1"/>
    <col min="5" max="5" width="8.85546875" customWidth="1"/>
    <col min="6" max="6" width="4.28515625" customWidth="1"/>
    <col min="7" max="7" width="38.42578125" bestFit="1" customWidth="1"/>
    <col min="8" max="8" width="93" customWidth="1"/>
  </cols>
  <sheetData>
    <row r="1" spans="1:8" ht="21" x14ac:dyDescent="0.35">
      <c r="A1" s="18" t="s">
        <v>23</v>
      </c>
      <c r="B1" s="19"/>
      <c r="C1" s="20"/>
      <c r="D1" s="29"/>
      <c r="E1" s="35" t="s">
        <v>47</v>
      </c>
      <c r="F1" s="32">
        <f>COUNTBLANK(KodyOC)</f>
        <v>17</v>
      </c>
      <c r="G1" s="37" t="s">
        <v>52</v>
      </c>
      <c r="H1" s="68" t="str">
        <f>(IF(G5&lt;&gt;"",A5&amp;" - "&amp;G5&amp;", ","")&amp;""&amp;IF(G6&lt;&gt;"",A6&amp;" - "&amp;G6&amp;", ","")&amp;""&amp;IF(G7&lt;&gt;"",A7&amp;" - "&amp;G7&amp;", ","")&amp;""&amp;IF(G8&lt;&gt;"",A8&amp;" - "&amp;G8&amp;", ","")&amp;""&amp;IF(G9&lt;&gt;"",A9&amp;" - "&amp;G9&amp;", ","")&amp;""&amp;IF(G10&lt;&gt;"",A10&amp;" - "&amp;G10&amp;", ","")&amp;""&amp;IF(G11&lt;&gt;"",A11&amp;" - "&amp;G11&amp;", ","")&amp;""&amp;IF(G12&lt;&gt;"",A12&amp;" - "&amp;G12&amp;", ","")&amp;""&amp;IF(G13&lt;&gt;"",A13&amp;" - "&amp;G13&amp;", ","")&amp;""&amp;IF(G14&lt;&gt;"",A14&amp;" - "&amp;G14&amp;", ","")&amp;""&amp;IF(G15&lt;&gt;"",A15&amp;" - "&amp;G15&amp;", ","")&amp;""&amp;IF(G16&lt;&gt;"",A16&amp;" - "&amp;G16&amp;", ","")&amp;""&amp;IF(G17&lt;&gt;"",A17&amp;" - "&amp;G17&amp;", ","")&amp;""&amp;IF(G18&lt;&gt;"",A18&amp;" - "&amp;G18&amp;", ","")&amp;""&amp;IF(G19&lt;&gt;"",A19&amp;" - "&amp;G19&amp;", ","")&amp;""&amp;IF(G20&lt;&gt;"",A20&amp;" - "&amp;G20&amp;", ","")&amp;""&amp;IF(G21&lt;&gt;"",A21&amp;" - "&amp;G21&amp;", ","")&amp;""&amp;IF(G22&lt;&gt;"",A22&amp;" - "&amp;G22&amp;", ","")&amp;""&amp;IF(G23&lt;&gt;"",A23&amp;" - "&amp;G23&amp;", ","")&amp;""&amp;IF(G24&lt;&gt;"",A24&amp;" - "&amp;G24&amp;", ","")&amp;""&amp;IF(G25&lt;&gt;"",A25&amp;" - "&amp;G25&amp;", ",""))</f>
        <v/>
      </c>
    </row>
    <row r="2" spans="1:8" s="1" customFormat="1" ht="14.25" customHeight="1" thickBot="1" x14ac:dyDescent="0.4">
      <c r="A2" s="18"/>
      <c r="B2" s="19"/>
      <c r="D2" s="29"/>
      <c r="E2" s="36" t="s">
        <v>51</v>
      </c>
      <c r="F2" s="32">
        <f>COUNTBLANK(KodyOC_HW)</f>
        <v>9</v>
      </c>
      <c r="G2" s="42"/>
      <c r="H2" s="21"/>
    </row>
    <row r="3" spans="1:8" s="1" customFormat="1" ht="14.25" customHeight="1" thickBot="1" x14ac:dyDescent="0.3">
      <c r="A3" s="46" t="s">
        <v>61</v>
      </c>
      <c r="B3" s="47" t="s">
        <v>62</v>
      </c>
      <c r="C3" s="48" t="s">
        <v>63</v>
      </c>
      <c r="D3" s="49" t="s">
        <v>64</v>
      </c>
      <c r="E3" s="50"/>
      <c r="F3" s="32"/>
      <c r="G3" s="42"/>
      <c r="H3" s="21"/>
    </row>
    <row r="4" spans="1:8" ht="15.75" x14ac:dyDescent="0.25">
      <c r="A4" s="22">
        <v>0</v>
      </c>
      <c r="B4" s="92" t="s">
        <v>84</v>
      </c>
      <c r="C4" s="23"/>
      <c r="D4" s="23"/>
      <c r="E4" s="20"/>
      <c r="F4" s="20"/>
      <c r="G4" s="34" t="s">
        <v>48</v>
      </c>
      <c r="H4" s="20"/>
    </row>
    <row r="5" spans="1:8" x14ac:dyDescent="0.25">
      <c r="A5" s="24">
        <f>Specifikace!B5</f>
        <v>5</v>
      </c>
      <c r="B5" s="25" t="str">
        <f>Specifikace!E5</f>
        <v/>
      </c>
      <c r="C5" s="26" t="str">
        <f>Specifikace!C5</f>
        <v>Provedení měřicího čidla</v>
      </c>
      <c r="D5" s="27">
        <f>Specifikace!D5</f>
        <v>0</v>
      </c>
      <c r="E5" s="23"/>
      <c r="F5" s="20"/>
      <c r="G5" s="66" t="str">
        <f>IF(MID(B5,1,1)="X",C5,"")</f>
        <v/>
      </c>
      <c r="H5" s="51"/>
    </row>
    <row r="6" spans="1:8" x14ac:dyDescent="0.25">
      <c r="A6" s="24">
        <f>Specifikace!B6</f>
        <v>6</v>
      </c>
      <c r="B6" s="25" t="str">
        <f>Specifikace!E6</f>
        <v/>
      </c>
      <c r="C6" s="26" t="str">
        <f>Specifikace!C6</f>
        <v>Vybavení a provedení průtokoměru</v>
      </c>
      <c r="D6" s="27">
        <f>Specifikace!D6</f>
        <v>0</v>
      </c>
      <c r="E6" s="28"/>
      <c r="F6" s="20"/>
      <c r="G6" s="67" t="str">
        <f>IF(MID(B6,1,1)="X",C6,"")</f>
        <v/>
      </c>
      <c r="H6" s="51"/>
    </row>
    <row r="7" spans="1:8" x14ac:dyDescent="0.25">
      <c r="A7" s="24" t="str">
        <f>Specifikace!B7</f>
        <v xml:space="preserve"> - </v>
      </c>
      <c r="B7" s="169" t="str">
        <f>Specifikace!E7</f>
        <v>.1-</v>
      </c>
      <c r="C7" s="26" t="str">
        <f>Specifikace!C7</f>
        <v>TECHNICKÉ PARAMETRY</v>
      </c>
      <c r="D7" s="27" t="str">
        <f>Specifikace!D7</f>
        <v xml:space="preserve"> - </v>
      </c>
      <c r="E7" s="23"/>
      <c r="F7" s="20"/>
      <c r="G7" s="67" t="str">
        <f t="shared" ref="G7:G25" si="0">IF(MID(B7,1,1)="X",C7,"")</f>
        <v/>
      </c>
      <c r="H7" s="51"/>
    </row>
    <row r="8" spans="1:8" x14ac:dyDescent="0.25">
      <c r="A8" s="24">
        <f>Specifikace!B8</f>
        <v>8</v>
      </c>
      <c r="B8" s="25" t="str">
        <f>Specifikace!E8</f>
        <v/>
      </c>
      <c r="C8" s="26" t="str">
        <f>Specifikace!C8</f>
        <v>Dimenze čidla / tlak</v>
      </c>
      <c r="D8" s="27">
        <f>Specifikace!D8</f>
        <v>0</v>
      </c>
      <c r="E8" s="23"/>
      <c r="F8" s="20"/>
      <c r="G8" s="67" t="str">
        <f t="shared" si="0"/>
        <v/>
      </c>
      <c r="H8" s="51"/>
    </row>
    <row r="9" spans="1:8" x14ac:dyDescent="0.25">
      <c r="A9" s="24">
        <f>Specifikace!B9</f>
        <v>9</v>
      </c>
      <c r="B9" s="25" t="str">
        <f>Specifikace!E9</f>
        <v/>
      </c>
      <c r="C9" s="26" t="str">
        <f>Specifikace!C9</f>
        <v>Příruby čidla</v>
      </c>
      <c r="D9" s="27">
        <f>Specifikace!D9</f>
        <v>0</v>
      </c>
      <c r="E9" s="23"/>
      <c r="F9" s="20"/>
      <c r="G9" s="67" t="str">
        <f t="shared" si="0"/>
        <v/>
      </c>
      <c r="H9" s="51"/>
    </row>
    <row r="10" spans="1:8" x14ac:dyDescent="0.25">
      <c r="A10" s="24">
        <f>Specifikace!B10</f>
        <v>10</v>
      </c>
      <c r="B10" s="25" t="str">
        <f>Specifikace!E10</f>
        <v/>
      </c>
      <c r="C10" s="26" t="str">
        <f>Specifikace!C10</f>
        <v>Krytí čidla se sondami</v>
      </c>
      <c r="D10" s="27">
        <f>Specifikace!D10</f>
        <v>0</v>
      </c>
      <c r="E10" s="23"/>
      <c r="F10" s="20"/>
      <c r="G10" s="67" t="str">
        <f t="shared" si="0"/>
        <v/>
      </c>
      <c r="H10" s="51"/>
    </row>
    <row r="11" spans="1:8" x14ac:dyDescent="0.25">
      <c r="A11" s="24">
        <f>Specifikace!B11</f>
        <v>11</v>
      </c>
      <c r="B11" s="25" t="str">
        <f>Specifikace!E11</f>
        <v/>
      </c>
      <c r="C11" s="26" t="str">
        <f>Specifikace!C11</f>
        <v>Obousměrné měření průtoku</v>
      </c>
      <c r="D11" s="27">
        <f>Specifikace!D11</f>
        <v>0</v>
      </c>
      <c r="E11" s="23"/>
      <c r="F11" s="20"/>
      <c r="G11" s="67" t="str">
        <f t="shared" si="0"/>
        <v/>
      </c>
      <c r="H11" s="51"/>
    </row>
    <row r="12" spans="1:8" x14ac:dyDescent="0.25">
      <c r="A12" s="24">
        <f>Specifikace!B12</f>
        <v>12</v>
      </c>
      <c r="B12" s="25" t="str">
        <f>Specifikace!E12</f>
        <v/>
      </c>
      <c r="C12" s="26" t="str">
        <f>Specifikace!C12</f>
        <v>Měření tlaku</v>
      </c>
      <c r="D12" s="27">
        <f>Specifikace!D12</f>
        <v>0</v>
      </c>
      <c r="E12" s="23"/>
      <c r="F12" s="20"/>
      <c r="G12" s="67" t="str">
        <f t="shared" si="0"/>
        <v/>
      </c>
      <c r="H12" s="51"/>
    </row>
    <row r="13" spans="1:8" x14ac:dyDescent="0.25">
      <c r="A13" s="24">
        <f>Specifikace!B13</f>
        <v>13</v>
      </c>
      <c r="B13" s="25" t="str">
        <f>Specifikace!E13</f>
        <v/>
      </c>
      <c r="C13" s="26" t="str">
        <f>Specifikace!C13</f>
        <v>Proudový výstup</v>
      </c>
      <c r="D13" s="27">
        <f>Specifikace!D13</f>
        <v>0</v>
      </c>
      <c r="E13" s="23"/>
      <c r="F13" s="20"/>
      <c r="G13" s="67" t="str">
        <f t="shared" si="0"/>
        <v/>
      </c>
      <c r="H13" s="51"/>
    </row>
    <row r="14" spans="1:8" x14ac:dyDescent="0.25">
      <c r="A14" s="24">
        <f>Specifikace!B14</f>
        <v>14</v>
      </c>
      <c r="B14" s="25" t="str">
        <f>Specifikace!E14</f>
        <v/>
      </c>
      <c r="C14" s="26" t="str">
        <f>Specifikace!C14</f>
        <v>Krytí skříňky vyhodnocovací elektroniky</v>
      </c>
      <c r="D14" s="27">
        <f>Specifikace!D14</f>
        <v>0</v>
      </c>
      <c r="E14" s="23"/>
      <c r="F14" s="20"/>
      <c r="G14" s="67" t="str">
        <f t="shared" si="0"/>
        <v/>
      </c>
      <c r="H14" s="51"/>
    </row>
    <row r="15" spans="1:8" x14ac:dyDescent="0.25">
      <c r="A15" s="24">
        <f>Specifikace!B15</f>
        <v>15</v>
      </c>
      <c r="B15" s="25" t="str">
        <f>Specifikace!E15</f>
        <v/>
      </c>
      <c r="C15" s="26" t="str">
        <f>Specifikace!C15</f>
        <v>Sada pro práci s archivem</v>
      </c>
      <c r="D15" s="27">
        <f>Specifikace!D15</f>
        <v>0</v>
      </c>
      <c r="E15" s="23"/>
      <c r="F15" s="20"/>
      <c r="G15" s="67" t="str">
        <f t="shared" si="0"/>
        <v/>
      </c>
      <c r="H15" s="51"/>
    </row>
    <row r="16" spans="1:8" x14ac:dyDescent="0.25">
      <c r="A16" s="24" t="str">
        <f>Specifikace!B16</f>
        <v xml:space="preserve"> - </v>
      </c>
      <c r="B16" s="25" t="str">
        <f>Specifikace!E16</f>
        <v>-</v>
      </c>
      <c r="C16" s="26" t="str">
        <f>Specifikace!C16</f>
        <v>KALIBRACE</v>
      </c>
      <c r="D16" s="27" t="str">
        <f>Specifikace!D16</f>
        <v xml:space="preserve"> - </v>
      </c>
      <c r="E16" s="23"/>
      <c r="F16" s="20"/>
      <c r="G16" s="67" t="str">
        <f t="shared" si="0"/>
        <v/>
      </c>
      <c r="H16" s="51"/>
    </row>
    <row r="17" spans="1:8" x14ac:dyDescent="0.25">
      <c r="A17" s="24">
        <f>Specifikace!B17</f>
        <v>17</v>
      </c>
      <c r="B17" s="25" t="str">
        <f>Specifikace!E17</f>
        <v/>
      </c>
      <c r="C17" s="26" t="str">
        <f>Specifikace!C17</f>
        <v>Požadavek kalibrace</v>
      </c>
      <c r="D17" s="27">
        <f>Specifikace!D17</f>
        <v>0</v>
      </c>
      <c r="E17" s="23"/>
      <c r="F17" s="20"/>
      <c r="G17" s="67" t="str">
        <f t="shared" si="0"/>
        <v/>
      </c>
      <c r="H17" s="51"/>
    </row>
    <row r="18" spans="1:8" x14ac:dyDescent="0.25">
      <c r="A18" s="24" t="str">
        <f>Specifikace!B18</f>
        <v xml:space="preserve"> - </v>
      </c>
      <c r="B18" s="25" t="str">
        <f>Specifikace!E18</f>
        <v>-</v>
      </c>
      <c r="C18" s="26" t="str">
        <f>Specifikace!C18</f>
        <v>DALŠÍ OBCHODNÍ POŽADAVKY</v>
      </c>
      <c r="D18" s="27" t="str">
        <f>Specifikace!D18</f>
        <v xml:space="preserve"> - </v>
      </c>
      <c r="E18" s="23"/>
      <c r="F18" s="20"/>
      <c r="G18" s="67" t="str">
        <f t="shared" si="0"/>
        <v/>
      </c>
      <c r="H18" s="20"/>
    </row>
    <row r="19" spans="1:8" x14ac:dyDescent="0.25">
      <c r="A19" s="24">
        <f>Specifikace!B19</f>
        <v>19</v>
      </c>
      <c r="B19" s="93" t="str">
        <f>TEXT(Specifikace!E19,"000")</f>
        <v/>
      </c>
      <c r="C19" s="26" t="str">
        <f>Specifikace!C19</f>
        <v>Počet kusů průtokoměru</v>
      </c>
      <c r="D19" s="27">
        <f>Specifikace!D19</f>
        <v>0</v>
      </c>
      <c r="E19" s="23"/>
      <c r="F19" s="20"/>
      <c r="G19" s="67" t="str">
        <f t="shared" si="0"/>
        <v/>
      </c>
      <c r="H19" s="20"/>
    </row>
    <row r="20" spans="1:8" s="89" customFormat="1" x14ac:dyDescent="0.25">
      <c r="A20" s="24">
        <v>20</v>
      </c>
      <c r="B20" s="25" t="str">
        <f>Specifikace!E20</f>
        <v/>
      </c>
      <c r="C20" s="26" t="str">
        <f>Specifikace!C20</f>
        <v>Jazyková verze manuálu</v>
      </c>
      <c r="D20" s="27">
        <f>Specifikace!D20</f>
        <v>0</v>
      </c>
      <c r="E20" s="23"/>
      <c r="F20" s="20"/>
      <c r="G20" s="67"/>
      <c r="H20" s="20"/>
    </row>
    <row r="21" spans="1:8" x14ac:dyDescent="0.25">
      <c r="A21" s="24">
        <f>Specifikace!B21</f>
        <v>21</v>
      </c>
      <c r="B21" s="25" t="str">
        <f>Specifikace!E21</f>
        <v/>
      </c>
      <c r="C21" s="26" t="str">
        <f>Specifikace!C21</f>
        <v>Balení</v>
      </c>
      <c r="D21" s="27">
        <f>Specifikace!D21</f>
        <v>0</v>
      </c>
      <c r="E21" s="23"/>
      <c r="F21" s="20"/>
      <c r="G21" s="67" t="str">
        <f t="shared" si="0"/>
        <v/>
      </c>
      <c r="H21" s="20"/>
    </row>
    <row r="22" spans="1:8" x14ac:dyDescent="0.25">
      <c r="A22" s="24">
        <f>Specifikace!B22</f>
        <v>22</v>
      </c>
      <c r="B22" s="25" t="str">
        <f>Specifikace!E22</f>
        <v/>
      </c>
      <c r="C22" s="26" t="str">
        <f>Specifikace!C22</f>
        <v>Způsob předání</v>
      </c>
      <c r="D22" s="27">
        <f>Specifikace!D22</f>
        <v>0</v>
      </c>
      <c r="E22" s="23"/>
      <c r="F22" s="20"/>
      <c r="G22" s="67" t="str">
        <f t="shared" si="0"/>
        <v/>
      </c>
      <c r="H22" s="20"/>
    </row>
    <row r="23" spans="1:8" x14ac:dyDescent="0.25">
      <c r="A23" s="24">
        <f>Specifikace!B23</f>
        <v>23</v>
      </c>
      <c r="B23" s="25" t="str">
        <f>Specifikace!E23</f>
        <v/>
      </c>
      <c r="C23" s="26" t="str">
        <f>Specifikace!C23</f>
        <v>Záruka</v>
      </c>
      <c r="D23" s="27">
        <f>Specifikace!D23</f>
        <v>0</v>
      </c>
      <c r="E23" s="23"/>
      <c r="F23" s="20"/>
      <c r="G23" s="67" t="str">
        <f t="shared" si="0"/>
        <v/>
      </c>
      <c r="H23" s="20"/>
    </row>
    <row r="24" spans="1:8" x14ac:dyDescent="0.25">
      <c r="A24" s="24" t="str">
        <f>Specifikace!B24</f>
        <v xml:space="preserve"> - </v>
      </c>
      <c r="B24" s="25" t="str">
        <f>Specifikace!E24</f>
        <v>-</v>
      </c>
      <c r="C24" s="26" t="str">
        <f>Specifikace!C24</f>
        <v>SOUVISÍCÍ PŘEDPISY</v>
      </c>
      <c r="D24" s="27" t="str">
        <f>Specifikace!D24</f>
        <v xml:space="preserve"> - </v>
      </c>
      <c r="E24" s="23"/>
      <c r="F24" s="20"/>
      <c r="G24" s="67" t="str">
        <f t="shared" si="0"/>
        <v/>
      </c>
      <c r="H24" s="20"/>
    </row>
    <row r="25" spans="1:8" x14ac:dyDescent="0.25">
      <c r="A25" s="24">
        <f>Specifikace!B25</f>
        <v>25</v>
      </c>
      <c r="B25" s="25" t="str">
        <f>Specifikace!E25</f>
        <v/>
      </c>
      <c r="C25" s="26" t="str">
        <f>Specifikace!C25</f>
        <v>Evidenční číslo manuálu průtokoměru</v>
      </c>
      <c r="D25" s="27" t="str">
        <f>Specifikace!D25</f>
        <v/>
      </c>
      <c r="E25" s="23"/>
      <c r="F25" s="20"/>
      <c r="G25" s="67" t="str">
        <f t="shared" si="0"/>
        <v/>
      </c>
      <c r="H25" s="20"/>
    </row>
    <row r="26" spans="1:8" x14ac:dyDescent="0.25">
      <c r="G26" s="65"/>
    </row>
  </sheetData>
  <sheetProtection algorithmName="SHA-512" hashValue="32fv15ErAJmaysO90MLyIgJ7rvpySbJo747xkhULVQqKqWwqMnNKDH2Xsf8OajjTSTiJmi7TiudL++IEjJn82A==" saltValue="fvi/MqW9hz4hr3R8XqQw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32</vt:i4>
      </vt:variant>
    </vt:vector>
  </HeadingPairs>
  <TitlesOfParts>
    <vt:vector size="35" baseType="lpstr">
      <vt:lpstr>Specifikace</vt:lpstr>
      <vt:lpstr>Data</vt:lpstr>
      <vt:lpstr>Tech</vt:lpstr>
      <vt:lpstr>Hodnoty</vt:lpstr>
      <vt:lpstr>HodnotyHW</vt:lpstr>
      <vt:lpstr>KodyOC</vt:lpstr>
      <vt:lpstr>KodyOC_HW</vt:lpstr>
      <vt:lpstr>NezadanHW</vt:lpstr>
      <vt:lpstr>Nezadano</vt:lpstr>
      <vt:lpstr>Specifikace!Oblast_tisku</vt:lpstr>
      <vt:lpstr>OC_B</vt:lpstr>
      <vt:lpstr>OC_DC</vt:lpstr>
      <vt:lpstr>OC_DCaKod</vt:lpstr>
      <vt:lpstr>OC_JT</vt:lpstr>
      <vt:lpstr>OC_JVM</vt:lpstr>
      <vt:lpstr>OC_JVMKod</vt:lpstr>
      <vt:lpstr>OC_KCsS</vt:lpstr>
      <vt:lpstr>OC_KCsSKod</vt:lpstr>
      <vt:lpstr>OC_MP</vt:lpstr>
      <vt:lpstr>OC_MPKod</vt:lpstr>
      <vt:lpstr>OC_MPTM</vt:lpstr>
      <vt:lpstr>OC_MVP</vt:lpstr>
      <vt:lpstr>OC_PC</vt:lpstr>
      <vt:lpstr>OC_PMC</vt:lpstr>
      <vt:lpstr>OC_PMCKod</vt:lpstr>
      <vt:lpstr>OC_SppA</vt:lpstr>
      <vt:lpstr>OC_SppAKod</vt:lpstr>
      <vt:lpstr>OC_SVE</vt:lpstr>
      <vt:lpstr>OC_VaPP</vt:lpstr>
      <vt:lpstr>OC_Z</vt:lpstr>
      <vt:lpstr>OC_ZP</vt:lpstr>
      <vt:lpstr>Parametry</vt:lpstr>
      <vt:lpstr>PracKOD</vt:lpstr>
      <vt:lpstr>Preddef_hodn</vt:lpstr>
      <vt:lpstr>SoupisNP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Chvojka</dc:creator>
  <cp:lastModifiedBy>Vladimír Chvojka</cp:lastModifiedBy>
  <cp:lastPrinted>2024-01-24T12:10:43Z</cp:lastPrinted>
  <dcterms:created xsi:type="dcterms:W3CDTF">2019-05-29T08:44:12Z</dcterms:created>
  <dcterms:modified xsi:type="dcterms:W3CDTF">2024-01-24T12:10:59Z</dcterms:modified>
</cp:coreProperties>
</file>